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fin.vmr.gov.ua\DavWWWRoot\Documents\Відділ доходів бюджету\Серветник Максим Миколайович\Аналізи\Щомісячні\Аналіз 2023 рік\сайт\"/>
    </mc:Choice>
  </mc:AlternateContent>
  <bookViews>
    <workbookView xWindow="0" yWindow="0" windowWidth="28800" windowHeight="11880" tabRatio="774"/>
  </bookViews>
  <sheets>
    <sheet name="2023" sheetId="22" r:id="rId1"/>
  </sheets>
  <definedNames>
    <definedName name="_xlnm.Print_Titles" localSheetId="0">'2023'!$3:$5</definedName>
    <definedName name="_xlnm.Print_Area" localSheetId="0">'2023'!$A$1:$W$117</definedName>
  </definedNames>
  <calcPr calcId="162913"/>
</workbook>
</file>

<file path=xl/calcChain.xml><?xml version="1.0" encoding="utf-8"?>
<calcChain xmlns="http://schemas.openxmlformats.org/spreadsheetml/2006/main">
  <c r="W45" i="22" l="1"/>
  <c r="W49" i="22" l="1"/>
  <c r="W67" i="22" l="1"/>
  <c r="W68" i="22"/>
  <c r="T5" i="22" l="1"/>
  <c r="R67" i="22"/>
  <c r="Q101" i="22" l="1"/>
  <c r="Q100" i="22"/>
  <c r="Q89" i="22"/>
  <c r="Q81" i="22"/>
  <c r="Q95" i="22" s="1"/>
  <c r="Q76" i="22"/>
  <c r="Q74" i="22"/>
  <c r="Q73" i="22"/>
  <c r="Q62" i="22"/>
  <c r="Q77" i="22" s="1"/>
  <c r="Q75" i="22" s="1"/>
  <c r="Q71" i="22" s="1"/>
  <c r="Q37" i="22"/>
  <c r="Q22" i="22"/>
  <c r="Q18" i="22"/>
  <c r="Q15" i="22"/>
  <c r="Q9" i="22"/>
  <c r="U89" i="22"/>
  <c r="U62" i="22"/>
  <c r="Q99" i="22" l="1"/>
  <c r="Q14" i="22"/>
  <c r="Q50" i="22" s="1"/>
  <c r="Q79" i="22" s="1"/>
  <c r="Q103" i="22"/>
  <c r="E62" i="22" l="1"/>
  <c r="F68" i="22"/>
  <c r="F69" i="22"/>
  <c r="Q109" i="22"/>
  <c r="Q108" i="22"/>
  <c r="V69" i="22" l="1"/>
  <c r="S69" i="22"/>
  <c r="T69" i="22"/>
  <c r="V68" i="22"/>
  <c r="T68" i="22"/>
  <c r="S68" i="22"/>
  <c r="Q105" i="22"/>
  <c r="Q111" i="22"/>
  <c r="Q112" i="22"/>
  <c r="Q110" i="22" l="1"/>
  <c r="Q107" i="22" s="1"/>
  <c r="Q114" i="22" s="1"/>
  <c r="R15" i="22"/>
  <c r="P101" i="22"/>
  <c r="P100" i="22"/>
  <c r="P89" i="22"/>
  <c r="P81" i="22"/>
  <c r="P95" i="22" s="1"/>
  <c r="P76" i="22"/>
  <c r="P74" i="22"/>
  <c r="P109" i="22" s="1"/>
  <c r="P73" i="22"/>
  <c r="P108" i="22" s="1"/>
  <c r="P62" i="22"/>
  <c r="P77" i="22" s="1"/>
  <c r="P37" i="22"/>
  <c r="P22" i="22"/>
  <c r="P18" i="22"/>
  <c r="P15" i="22"/>
  <c r="P9" i="22"/>
  <c r="P75" i="22" l="1"/>
  <c r="P71" i="22" s="1"/>
  <c r="P99" i="22"/>
  <c r="P103" i="22" s="1"/>
  <c r="P14" i="22"/>
  <c r="P50" i="22" s="1"/>
  <c r="P112" i="22"/>
  <c r="P111" i="22"/>
  <c r="R62" i="22"/>
  <c r="O62" i="22"/>
  <c r="N62" i="22"/>
  <c r="M62" i="22"/>
  <c r="L62" i="22"/>
  <c r="K62" i="22"/>
  <c r="J62" i="22"/>
  <c r="I62" i="22"/>
  <c r="H62" i="22"/>
  <c r="G62" i="22"/>
  <c r="F70" i="22"/>
  <c r="R101" i="22"/>
  <c r="O101" i="22"/>
  <c r="N101" i="22"/>
  <c r="M101" i="22"/>
  <c r="L101" i="22"/>
  <c r="K101" i="22"/>
  <c r="J101" i="22"/>
  <c r="I101" i="22"/>
  <c r="H101" i="22"/>
  <c r="G101" i="22"/>
  <c r="E101" i="22"/>
  <c r="D101" i="22"/>
  <c r="V70" i="22" l="1"/>
  <c r="T70" i="22"/>
  <c r="S70" i="22"/>
  <c r="P79" i="22"/>
  <c r="P105" i="22"/>
  <c r="P110" i="22"/>
  <c r="P107" i="22" s="1"/>
  <c r="P114" i="22" l="1"/>
  <c r="F97" i="22"/>
  <c r="O100" i="22"/>
  <c r="O99" i="22" s="1"/>
  <c r="O89" i="22"/>
  <c r="O81" i="22"/>
  <c r="O95" i="22" s="1"/>
  <c r="O76" i="22"/>
  <c r="O74" i="22"/>
  <c r="O109" i="22" s="1"/>
  <c r="O73" i="22"/>
  <c r="O108" i="22" s="1"/>
  <c r="O77" i="22"/>
  <c r="O37" i="22"/>
  <c r="O22" i="22"/>
  <c r="O18" i="22"/>
  <c r="O15" i="22"/>
  <c r="O9" i="22"/>
  <c r="S97" i="22" l="1"/>
  <c r="T97" i="22"/>
  <c r="O111" i="22"/>
  <c r="V97" i="22"/>
  <c r="O14" i="22"/>
  <c r="O50" i="22" s="1"/>
  <c r="O75" i="22"/>
  <c r="O71" i="22" s="1"/>
  <c r="O112" i="22"/>
  <c r="O103" i="22"/>
  <c r="N100" i="22"/>
  <c r="N99" i="22" s="1"/>
  <c r="N89" i="22"/>
  <c r="N81" i="22"/>
  <c r="N95" i="22" s="1"/>
  <c r="N76" i="22"/>
  <c r="N74" i="22"/>
  <c r="N109" i="22" s="1"/>
  <c r="N73" i="22"/>
  <c r="N108" i="22" s="1"/>
  <c r="N77" i="22"/>
  <c r="N112" i="22" s="1"/>
  <c r="N37" i="22"/>
  <c r="N22" i="22"/>
  <c r="N18" i="22"/>
  <c r="N15" i="22"/>
  <c r="N9" i="22"/>
  <c r="O79" i="22" l="1"/>
  <c r="O110" i="22"/>
  <c r="O107" i="22" s="1"/>
  <c r="N75" i="22"/>
  <c r="N71" i="22" s="1"/>
  <c r="N14" i="22"/>
  <c r="N50" i="22" s="1"/>
  <c r="O105" i="22"/>
  <c r="N111" i="22"/>
  <c r="N110" i="22" s="1"/>
  <c r="N107" i="22" s="1"/>
  <c r="N103" i="22"/>
  <c r="M100" i="22"/>
  <c r="M99" i="22" s="1"/>
  <c r="M89" i="22"/>
  <c r="M81" i="22"/>
  <c r="M95" i="22" s="1"/>
  <c r="M76" i="22"/>
  <c r="M74" i="22"/>
  <c r="M109" i="22" s="1"/>
  <c r="M73" i="22"/>
  <c r="M108" i="22" s="1"/>
  <c r="M77" i="22"/>
  <c r="M37" i="22"/>
  <c r="M22" i="22"/>
  <c r="M18" i="22"/>
  <c r="M15" i="22"/>
  <c r="M9" i="22"/>
  <c r="O114" i="22" l="1"/>
  <c r="M14" i="22"/>
  <c r="M50" i="22" s="1"/>
  <c r="N105" i="22"/>
  <c r="N114" i="22" s="1"/>
  <c r="M75" i="22"/>
  <c r="M71" i="22" s="1"/>
  <c r="M111" i="22"/>
  <c r="N79" i="22"/>
  <c r="M112" i="22"/>
  <c r="M103" i="22"/>
  <c r="M110" i="22" l="1"/>
  <c r="M107" i="22" s="1"/>
  <c r="M105" i="22"/>
  <c r="M79" i="22"/>
  <c r="R77" i="22"/>
  <c r="R112" i="22" s="1"/>
  <c r="M114" i="22" l="1"/>
  <c r="F55" i="22"/>
  <c r="F56" i="22"/>
  <c r="F57" i="22"/>
  <c r="L77" i="22"/>
  <c r="R76" i="22"/>
  <c r="L76" i="22"/>
  <c r="K76" i="22"/>
  <c r="J76" i="22"/>
  <c r="I76" i="22"/>
  <c r="H76" i="22"/>
  <c r="G76" i="22"/>
  <c r="R74" i="22"/>
  <c r="L74" i="22"/>
  <c r="K74" i="22"/>
  <c r="J74" i="22"/>
  <c r="I74" i="22"/>
  <c r="H74" i="22"/>
  <c r="G74" i="22"/>
  <c r="R73" i="22"/>
  <c r="L73" i="22"/>
  <c r="K73" i="22"/>
  <c r="J73" i="22"/>
  <c r="I73" i="22"/>
  <c r="H73" i="22"/>
  <c r="G73" i="22"/>
  <c r="F61" i="22"/>
  <c r="S61" i="22" l="1"/>
  <c r="T61" i="22"/>
  <c r="T57" i="22"/>
  <c r="S57" i="22"/>
  <c r="S55" i="22"/>
  <c r="T55" i="22"/>
  <c r="T56" i="22"/>
  <c r="S56" i="22"/>
  <c r="L75" i="22"/>
  <c r="V56" i="22"/>
  <c r="V55" i="22"/>
  <c r="V57" i="22"/>
  <c r="V61" i="22"/>
  <c r="U74" i="22"/>
  <c r="L100" i="22" l="1"/>
  <c r="L111" i="22" s="1"/>
  <c r="L89" i="22"/>
  <c r="L81" i="22"/>
  <c r="L95" i="22" s="1"/>
  <c r="L109" i="22"/>
  <c r="L108" i="22"/>
  <c r="L37" i="22"/>
  <c r="L22" i="22"/>
  <c r="L18" i="22"/>
  <c r="L15" i="22"/>
  <c r="L9" i="22"/>
  <c r="L99" i="22" l="1"/>
  <c r="L103" i="22" s="1"/>
  <c r="L14" i="22"/>
  <c r="L50" i="22" s="1"/>
  <c r="L112" i="22"/>
  <c r="L110" i="22" s="1"/>
  <c r="L107" i="22" s="1"/>
  <c r="L71" i="22"/>
  <c r="L105" i="22" l="1"/>
  <c r="L114" i="22" s="1"/>
  <c r="L79" i="22"/>
  <c r="R75" i="22"/>
  <c r="E77" i="22" l="1"/>
  <c r="D62" i="22"/>
  <c r="F67" i="22"/>
  <c r="U18" i="22"/>
  <c r="S67" i="22" l="1"/>
  <c r="T67" i="22"/>
  <c r="V67" i="22"/>
  <c r="K100" i="22" l="1"/>
  <c r="K99" i="22" s="1"/>
  <c r="K89" i="22"/>
  <c r="K81" i="22"/>
  <c r="K95" i="22" s="1"/>
  <c r="K109" i="22"/>
  <c r="K108" i="22"/>
  <c r="K77" i="22"/>
  <c r="K75" i="22" s="1"/>
  <c r="K37" i="22"/>
  <c r="K22" i="22"/>
  <c r="K18" i="22"/>
  <c r="K15" i="22"/>
  <c r="K9" i="22"/>
  <c r="K112" i="22" l="1"/>
  <c r="K71" i="22"/>
  <c r="K14" i="22"/>
  <c r="K50" i="22" s="1"/>
  <c r="K111" i="22"/>
  <c r="K103" i="22"/>
  <c r="D15" i="22"/>
  <c r="U15" i="22"/>
  <c r="U14" i="22" s="1"/>
  <c r="J15" i="22"/>
  <c r="I15" i="22"/>
  <c r="H15" i="22"/>
  <c r="G15" i="22"/>
  <c r="E15" i="22"/>
  <c r="K79" i="22" l="1"/>
  <c r="K110" i="22"/>
  <c r="K107" i="22" s="1"/>
  <c r="K105" i="22"/>
  <c r="F15" i="22"/>
  <c r="W15" i="22" l="1"/>
  <c r="S15" i="22"/>
  <c r="T15" i="22"/>
  <c r="K114" i="22"/>
  <c r="V15" i="22"/>
  <c r="F54" i="22" l="1"/>
  <c r="E74" i="22"/>
  <c r="W54" i="22" l="1"/>
  <c r="T54" i="22"/>
  <c r="S54" i="22"/>
  <c r="V54" i="22"/>
  <c r="J109" i="22"/>
  <c r="J100" i="22"/>
  <c r="J99" i="22" s="1"/>
  <c r="J89" i="22"/>
  <c r="J81" i="22"/>
  <c r="J95" i="22" s="1"/>
  <c r="J108" i="22"/>
  <c r="J37" i="22"/>
  <c r="J22" i="22"/>
  <c r="J18" i="22"/>
  <c r="J14" i="22" s="1"/>
  <c r="J9" i="22"/>
  <c r="J103" i="22" l="1"/>
  <c r="J77" i="22"/>
  <c r="J75" i="22" s="1"/>
  <c r="J111" i="22"/>
  <c r="J50" i="22"/>
  <c r="J71" i="22"/>
  <c r="J112" i="22" l="1"/>
  <c r="J110" i="22" s="1"/>
  <c r="J107" i="22" s="1"/>
  <c r="J79" i="22"/>
  <c r="J105" i="22"/>
  <c r="I109" i="22"/>
  <c r="I100" i="22"/>
  <c r="I99" i="22" s="1"/>
  <c r="I89" i="22"/>
  <c r="I81" i="22"/>
  <c r="I95" i="22" s="1"/>
  <c r="I108" i="22"/>
  <c r="I37" i="22"/>
  <c r="I22" i="22"/>
  <c r="I18" i="22"/>
  <c r="I14" i="22" s="1"/>
  <c r="I9" i="22"/>
  <c r="I77" i="22" l="1"/>
  <c r="I75" i="22" s="1"/>
  <c r="I71" i="22" s="1"/>
  <c r="J114" i="22"/>
  <c r="I103" i="22"/>
  <c r="I111" i="22"/>
  <c r="I50" i="22"/>
  <c r="F7" i="22"/>
  <c r="Z7" i="22"/>
  <c r="AA7" i="22"/>
  <c r="A8" i="22"/>
  <c r="F8" i="22"/>
  <c r="Z8" i="22"/>
  <c r="AA8" i="22" s="1"/>
  <c r="D9" i="22"/>
  <c r="E9" i="22"/>
  <c r="G9" i="22"/>
  <c r="H9" i="22"/>
  <c r="R9" i="22"/>
  <c r="U9" i="22"/>
  <c r="F10" i="22"/>
  <c r="F11" i="22"/>
  <c r="F12" i="22"/>
  <c r="F13" i="22"/>
  <c r="F16" i="22"/>
  <c r="X16" i="22"/>
  <c r="F17" i="22"/>
  <c r="D18" i="22"/>
  <c r="D14" i="22" s="1"/>
  <c r="E18" i="22"/>
  <c r="G18" i="22"/>
  <c r="G14" i="22" s="1"/>
  <c r="H18" i="22"/>
  <c r="H14" i="22" s="1"/>
  <c r="R18" i="22"/>
  <c r="R14" i="22" s="1"/>
  <c r="F19" i="22"/>
  <c r="F20" i="22"/>
  <c r="F21" i="22"/>
  <c r="S21" i="22" s="1"/>
  <c r="D22" i="22"/>
  <c r="E22" i="22"/>
  <c r="G22" i="22"/>
  <c r="H22" i="22"/>
  <c r="R22" i="22"/>
  <c r="U22" i="22"/>
  <c r="X22" i="22"/>
  <c r="F23" i="22"/>
  <c r="F24" i="22"/>
  <c r="F25" i="22"/>
  <c r="F26" i="22"/>
  <c r="F27" i="22"/>
  <c r="F28" i="22"/>
  <c r="A29" i="22"/>
  <c r="A30" i="22" s="1"/>
  <c r="A31" i="22" s="1"/>
  <c r="A32" i="22" s="1"/>
  <c r="A33" i="22" s="1"/>
  <c r="A34" i="22" s="1"/>
  <c r="F29" i="22"/>
  <c r="F30" i="22"/>
  <c r="F31" i="22"/>
  <c r="S31" i="22" s="1"/>
  <c r="F32" i="22"/>
  <c r="F33" i="22"/>
  <c r="F34" i="22"/>
  <c r="F36" i="22"/>
  <c r="D37" i="22"/>
  <c r="E37" i="22"/>
  <c r="G37" i="22"/>
  <c r="H37" i="22"/>
  <c r="R37" i="22"/>
  <c r="U37" i="22"/>
  <c r="F38" i="22"/>
  <c r="F39" i="22"/>
  <c r="F40" i="22"/>
  <c r="F41" i="22"/>
  <c r="F42" i="22"/>
  <c r="A43" i="22"/>
  <c r="A44" i="22" s="1"/>
  <c r="A45" i="22" s="1"/>
  <c r="A46" i="22" s="1"/>
  <c r="A47" i="22" s="1"/>
  <c r="A48" i="22" s="1"/>
  <c r="A49" i="22" s="1"/>
  <c r="F43" i="22"/>
  <c r="F44" i="22"/>
  <c r="F45" i="22"/>
  <c r="F46" i="22"/>
  <c r="F47" i="22"/>
  <c r="F48" i="22"/>
  <c r="S48" i="22" s="1"/>
  <c r="F49" i="22"/>
  <c r="S49" i="22" s="1"/>
  <c r="AB50" i="22"/>
  <c r="F51" i="22"/>
  <c r="A52" i="22"/>
  <c r="A53" i="22" s="1"/>
  <c r="F52" i="22"/>
  <c r="F53" i="22"/>
  <c r="S53" i="22" s="1"/>
  <c r="F58" i="22"/>
  <c r="F59" i="22"/>
  <c r="F60" i="22"/>
  <c r="D77" i="22"/>
  <c r="D112" i="22" s="1"/>
  <c r="E112" i="22"/>
  <c r="G77" i="22"/>
  <c r="G75" i="22" s="1"/>
  <c r="U77" i="22"/>
  <c r="U112" i="22" s="1"/>
  <c r="F63" i="22"/>
  <c r="F64" i="22"/>
  <c r="F65" i="22"/>
  <c r="F66" i="22"/>
  <c r="D73" i="22"/>
  <c r="D108" i="22" s="1"/>
  <c r="E73" i="22"/>
  <c r="E108" i="22" s="1"/>
  <c r="G108" i="22"/>
  <c r="H108" i="22"/>
  <c r="R108" i="22"/>
  <c r="D74" i="22"/>
  <c r="D109" i="22" s="1"/>
  <c r="H109" i="22"/>
  <c r="R109" i="22"/>
  <c r="U109" i="22"/>
  <c r="D76" i="22"/>
  <c r="E76" i="22"/>
  <c r="U76" i="22"/>
  <c r="D81" i="22"/>
  <c r="D95" i="22" s="1"/>
  <c r="G81" i="22"/>
  <c r="H81" i="22"/>
  <c r="H95" i="22" s="1"/>
  <c r="R81" i="22"/>
  <c r="R95" i="22" s="1"/>
  <c r="U81" i="22"/>
  <c r="U95" i="22" s="1"/>
  <c r="F82" i="22"/>
  <c r="F83" i="22"/>
  <c r="S83" i="22" s="1"/>
  <c r="F84" i="22"/>
  <c r="F85" i="22"/>
  <c r="F86" i="22"/>
  <c r="S86" i="22" s="1"/>
  <c r="F87" i="22"/>
  <c r="A88" i="22"/>
  <c r="A89" i="22" s="1"/>
  <c r="F88" i="22"/>
  <c r="D89" i="22"/>
  <c r="E89" i="22"/>
  <c r="G89" i="22"/>
  <c r="H89" i="22"/>
  <c r="R89" i="22"/>
  <c r="F90" i="22"/>
  <c r="S90" i="22" s="1"/>
  <c r="F91" i="22"/>
  <c r="F92" i="22"/>
  <c r="F93" i="22"/>
  <c r="F94" i="22"/>
  <c r="F96" i="22"/>
  <c r="D100" i="22"/>
  <c r="D99" i="22" s="1"/>
  <c r="E100" i="22"/>
  <c r="E99" i="22" s="1"/>
  <c r="G100" i="22"/>
  <c r="G99" i="22" s="1"/>
  <c r="H100" i="22"/>
  <c r="H99" i="22" s="1"/>
  <c r="R100" i="22"/>
  <c r="R99" i="22" s="1"/>
  <c r="U100" i="22"/>
  <c r="U99" i="22" s="1"/>
  <c r="F101" i="22"/>
  <c r="U108" i="22"/>
  <c r="F35" i="22"/>
  <c r="W66" i="22" l="1"/>
  <c r="S66" i="22"/>
  <c r="T66" i="22"/>
  <c r="T42" i="22"/>
  <c r="S42" i="22"/>
  <c r="T23" i="22"/>
  <c r="S23" i="22"/>
  <c r="T8" i="22"/>
  <c r="S8" i="22"/>
  <c r="T101" i="22"/>
  <c r="S101" i="22"/>
  <c r="T36" i="22"/>
  <c r="S36" i="22"/>
  <c r="S29" i="22"/>
  <c r="T29" i="22"/>
  <c r="V87" i="22"/>
  <c r="S87" i="22"/>
  <c r="T65" i="22"/>
  <c r="S65" i="22"/>
  <c r="T33" i="22"/>
  <c r="S33" i="22"/>
  <c r="V64" i="22"/>
  <c r="T64" i="22"/>
  <c r="S64" i="22"/>
  <c r="S60" i="22"/>
  <c r="T60" i="22"/>
  <c r="T51" i="22"/>
  <c r="S51" i="22"/>
  <c r="V40" i="22"/>
  <c r="S40" i="22"/>
  <c r="T40" i="22"/>
  <c r="S32" i="22"/>
  <c r="T32" i="22"/>
  <c r="S27" i="22"/>
  <c r="T27" i="22"/>
  <c r="T12" i="22"/>
  <c r="S12" i="22"/>
  <c r="T47" i="22"/>
  <c r="S47" i="22"/>
  <c r="T16" i="22"/>
  <c r="S16" i="22"/>
  <c r="S13" i="22"/>
  <c r="T13" i="22"/>
  <c r="T63" i="22"/>
  <c r="S63" i="22"/>
  <c r="T44" i="22"/>
  <c r="S44" i="22"/>
  <c r="W39" i="22"/>
  <c r="X39" i="22" s="1"/>
  <c r="S39" i="22"/>
  <c r="T39" i="22"/>
  <c r="T26" i="22"/>
  <c r="S26" i="22"/>
  <c r="T20" i="22"/>
  <c r="S20" i="22"/>
  <c r="T11" i="22"/>
  <c r="S11" i="22"/>
  <c r="S52" i="22"/>
  <c r="T52" i="22"/>
  <c r="T41" i="22"/>
  <c r="S41" i="22"/>
  <c r="S28" i="22"/>
  <c r="T28" i="22"/>
  <c r="V84" i="22"/>
  <c r="S84" i="22"/>
  <c r="T58" i="22"/>
  <c r="S58" i="22"/>
  <c r="W43" i="22"/>
  <c r="X43" i="22" s="1"/>
  <c r="T43" i="22"/>
  <c r="S43" i="22"/>
  <c r="T38" i="22"/>
  <c r="S38" i="22"/>
  <c r="T30" i="22"/>
  <c r="S30" i="22"/>
  <c r="S19" i="22"/>
  <c r="T19" i="22"/>
  <c r="T17" i="22"/>
  <c r="S17" i="22"/>
  <c r="T10" i="22"/>
  <c r="S10" i="22"/>
  <c r="S7" i="22"/>
  <c r="T7" i="22"/>
  <c r="S59" i="22"/>
  <c r="T59" i="22"/>
  <c r="T46" i="22"/>
  <c r="S46" i="22"/>
  <c r="V45" i="22"/>
  <c r="T45" i="22"/>
  <c r="S45" i="22"/>
  <c r="S35" i="22"/>
  <c r="T35" i="22"/>
  <c r="S34" i="22"/>
  <c r="T34" i="22"/>
  <c r="S25" i="22"/>
  <c r="T25" i="22"/>
  <c r="T24" i="22"/>
  <c r="S24" i="22"/>
  <c r="S96" i="22"/>
  <c r="T96" i="22"/>
  <c r="S94" i="22"/>
  <c r="T94" i="22"/>
  <c r="T93" i="22"/>
  <c r="S93" i="22"/>
  <c r="T92" i="22"/>
  <c r="S92" i="22"/>
  <c r="S91" i="22"/>
  <c r="T91" i="22"/>
  <c r="T88" i="22"/>
  <c r="S88" i="22"/>
  <c r="T85" i="22"/>
  <c r="S85" i="22"/>
  <c r="T82" i="22"/>
  <c r="S82" i="22"/>
  <c r="R50" i="22"/>
  <c r="W96" i="22"/>
  <c r="W30" i="22"/>
  <c r="V16" i="22"/>
  <c r="V44" i="22"/>
  <c r="W44" i="22"/>
  <c r="H77" i="22"/>
  <c r="H75" i="22" s="1"/>
  <c r="H71" i="22" s="1"/>
  <c r="I79" i="22"/>
  <c r="I112" i="22"/>
  <c r="I110" i="22" s="1"/>
  <c r="I107" i="22" s="1"/>
  <c r="D111" i="22"/>
  <c r="D110" i="22" s="1"/>
  <c r="D107" i="22" s="1"/>
  <c r="G111" i="22"/>
  <c r="A54" i="22"/>
  <c r="A55" i="22" s="1"/>
  <c r="A56" i="22" s="1"/>
  <c r="A57" i="22" s="1"/>
  <c r="A58" i="22" s="1"/>
  <c r="A59" i="22" s="1"/>
  <c r="A60" i="22" s="1"/>
  <c r="A61" i="22" s="1"/>
  <c r="A62" i="22" s="1"/>
  <c r="W19" i="22"/>
  <c r="W92" i="22"/>
  <c r="E14" i="22"/>
  <c r="W65" i="22"/>
  <c r="V53" i="22"/>
  <c r="Z27" i="22"/>
  <c r="U50" i="22"/>
  <c r="Z48" i="22" s="1"/>
  <c r="W93" i="22"/>
  <c r="I105" i="22"/>
  <c r="H50" i="22"/>
  <c r="R111" i="22"/>
  <c r="V33" i="22"/>
  <c r="V31" i="22"/>
  <c r="W27" i="22"/>
  <c r="V27" i="22"/>
  <c r="F18" i="22"/>
  <c r="F9" i="22"/>
  <c r="W11" i="22"/>
  <c r="U75" i="22"/>
  <c r="U71" i="22" s="1"/>
  <c r="W58" i="22"/>
  <c r="W33" i="22"/>
  <c r="V30" i="22"/>
  <c r="F22" i="22"/>
  <c r="W17" i="22"/>
  <c r="V17" i="22"/>
  <c r="V12" i="22"/>
  <c r="W13" i="22"/>
  <c r="V13" i="22"/>
  <c r="W8" i="22"/>
  <c r="W20" i="22"/>
  <c r="V19" i="22"/>
  <c r="V20" i="22"/>
  <c r="W7" i="22"/>
  <c r="W32" i="22"/>
  <c r="X32" i="22" s="1"/>
  <c r="V21" i="22"/>
  <c r="V7" i="22"/>
  <c r="V66" i="22"/>
  <c r="V32" i="22"/>
  <c r="V26" i="22"/>
  <c r="W24" i="22"/>
  <c r="V29" i="22"/>
  <c r="V24" i="22"/>
  <c r="W16" i="22"/>
  <c r="V8" i="22"/>
  <c r="F74" i="22"/>
  <c r="D50" i="22"/>
  <c r="D105" i="22" s="1"/>
  <c r="W34" i="22"/>
  <c r="W28" i="22"/>
  <c r="X28" i="22" s="1"/>
  <c r="W25" i="22"/>
  <c r="X25" i="22" s="1"/>
  <c r="W23" i="22"/>
  <c r="F14" i="22"/>
  <c r="W10" i="22"/>
  <c r="Y22" i="22"/>
  <c r="Z25" i="22"/>
  <c r="V11" i="22"/>
  <c r="V34" i="22"/>
  <c r="W31" i="22"/>
  <c r="W29" i="22"/>
  <c r="V28" i="22"/>
  <c r="W26" i="22"/>
  <c r="V25" i="22"/>
  <c r="V23" i="22"/>
  <c r="Y16" i="22"/>
  <c r="W12" i="22"/>
  <c r="V10" i="22"/>
  <c r="V93" i="22"/>
  <c r="F81" i="22"/>
  <c r="V58" i="22"/>
  <c r="V38" i="22"/>
  <c r="V42" i="22"/>
  <c r="F89" i="22"/>
  <c r="W47" i="22"/>
  <c r="V47" i="22"/>
  <c r="V90" i="22"/>
  <c r="W64" i="22"/>
  <c r="V49" i="22"/>
  <c r="W36" i="22"/>
  <c r="W40" i="22"/>
  <c r="D103" i="22"/>
  <c r="E75" i="22"/>
  <c r="E71" i="22" s="1"/>
  <c r="G95" i="22"/>
  <c r="G103" i="22" s="1"/>
  <c r="V82" i="22"/>
  <c r="V51" i="22"/>
  <c r="W85" i="22"/>
  <c r="V43" i="22"/>
  <c r="G109" i="22"/>
  <c r="F109" i="22" s="1"/>
  <c r="R71" i="22"/>
  <c r="W42" i="22"/>
  <c r="W38" i="22"/>
  <c r="X38" i="22" s="1"/>
  <c r="W82" i="22"/>
  <c r="F73" i="22"/>
  <c r="F99" i="22"/>
  <c r="V48" i="22"/>
  <c r="U111" i="22"/>
  <c r="U110" i="22" s="1"/>
  <c r="U107" i="22" s="1"/>
  <c r="R103" i="22"/>
  <c r="W91" i="22"/>
  <c r="V92" i="22"/>
  <c r="V85" i="22"/>
  <c r="F100" i="22"/>
  <c r="V91" i="22"/>
  <c r="F62" i="22"/>
  <c r="F37" i="22"/>
  <c r="V101" i="22"/>
  <c r="E111" i="22"/>
  <c r="E110" i="22" s="1"/>
  <c r="U103" i="22"/>
  <c r="H111" i="22"/>
  <c r="V65" i="22"/>
  <c r="V63" i="22"/>
  <c r="W63" i="22"/>
  <c r="V59" i="22"/>
  <c r="W59" i="22"/>
  <c r="V52" i="22"/>
  <c r="W46" i="22"/>
  <c r="E109" i="22"/>
  <c r="F108" i="22"/>
  <c r="V83" i="22"/>
  <c r="W83" i="22"/>
  <c r="D75" i="22"/>
  <c r="D71" i="22" s="1"/>
  <c r="V46" i="22"/>
  <c r="H103" i="22"/>
  <c r="E81" i="22"/>
  <c r="F76" i="22"/>
  <c r="V60" i="22"/>
  <c r="V39" i="22"/>
  <c r="V36" i="22"/>
  <c r="W94" i="22"/>
  <c r="W41" i="22"/>
  <c r="V94" i="22"/>
  <c r="V88" i="22"/>
  <c r="W88" i="22"/>
  <c r="W52" i="22"/>
  <c r="V41" i="22"/>
  <c r="V96" i="22"/>
  <c r="W86" i="22"/>
  <c r="V86" i="22"/>
  <c r="V35" i="22"/>
  <c r="A35" i="22"/>
  <c r="A36" i="22" s="1"/>
  <c r="A37" i="22" s="1"/>
  <c r="C5" i="22"/>
  <c r="D5" i="22" s="1"/>
  <c r="E5" i="22" s="1"/>
  <c r="F5" i="22" s="1"/>
  <c r="G5" i="22" s="1"/>
  <c r="T18" i="22" l="1"/>
  <c r="S18" i="22"/>
  <c r="T108" i="22"/>
  <c r="S108" i="22"/>
  <c r="T14" i="22"/>
  <c r="S14" i="22"/>
  <c r="S74" i="22"/>
  <c r="T74" i="22"/>
  <c r="T37" i="22"/>
  <c r="S37" i="22"/>
  <c r="T73" i="22"/>
  <c r="S73" i="22"/>
  <c r="T109" i="22"/>
  <c r="S109" i="22"/>
  <c r="T76" i="22"/>
  <c r="S76" i="22"/>
  <c r="T62" i="22"/>
  <c r="S62" i="22"/>
  <c r="T9" i="22"/>
  <c r="S9" i="22"/>
  <c r="T22" i="22"/>
  <c r="S22" i="22"/>
  <c r="S100" i="22"/>
  <c r="T100" i="22"/>
  <c r="T99" i="22"/>
  <c r="S99" i="22"/>
  <c r="T89" i="22"/>
  <c r="S89" i="22"/>
  <c r="V81" i="22"/>
  <c r="T81" i="22"/>
  <c r="S81" i="22"/>
  <c r="V99" i="22"/>
  <c r="W99" i="22"/>
  <c r="V100" i="22"/>
  <c r="W100" i="22"/>
  <c r="F95" i="22"/>
  <c r="R79" i="22"/>
  <c r="H112" i="22"/>
  <c r="H110" i="22" s="1"/>
  <c r="H107" i="22" s="1"/>
  <c r="I114" i="22"/>
  <c r="V74" i="22"/>
  <c r="W74" i="22"/>
  <c r="E50" i="22"/>
  <c r="W109" i="22"/>
  <c r="D114" i="22"/>
  <c r="D124" i="22" s="1"/>
  <c r="R110" i="22"/>
  <c r="R107" i="22" s="1"/>
  <c r="Y50" i="22"/>
  <c r="U105" i="22"/>
  <c r="U114" i="22" s="1"/>
  <c r="Y114" i="22" s="1"/>
  <c r="U79" i="22"/>
  <c r="Y79" i="22" s="1"/>
  <c r="W9" i="22"/>
  <c r="G50" i="22"/>
  <c r="F50" i="22" s="1"/>
  <c r="V9" i="22"/>
  <c r="V18" i="22"/>
  <c r="W18" i="22"/>
  <c r="V89" i="22"/>
  <c r="W22" i="22"/>
  <c r="V22" i="22"/>
  <c r="V73" i="22"/>
  <c r="W81" i="22"/>
  <c r="H105" i="22"/>
  <c r="D79" i="22"/>
  <c r="H79" i="22"/>
  <c r="V14" i="22"/>
  <c r="W14" i="22"/>
  <c r="W89" i="22"/>
  <c r="E107" i="22"/>
  <c r="R105" i="22"/>
  <c r="F103" i="22"/>
  <c r="V108" i="22"/>
  <c r="V37" i="22"/>
  <c r="W37" i="22"/>
  <c r="F77" i="22"/>
  <c r="G112" i="22"/>
  <c r="F111" i="22"/>
  <c r="E95" i="22"/>
  <c r="V62" i="22"/>
  <c r="W62" i="22"/>
  <c r="V109" i="22"/>
  <c r="G71" i="22"/>
  <c r="F75" i="22"/>
  <c r="Y103" i="22"/>
  <c r="V76" i="22"/>
  <c r="W76" i="22"/>
  <c r="H5" i="22"/>
  <c r="T50" i="22" l="1"/>
  <c r="S50" i="22"/>
  <c r="T111" i="22"/>
  <c r="S111" i="22"/>
  <c r="V95" i="22"/>
  <c r="T95" i="22"/>
  <c r="S95" i="22"/>
  <c r="T77" i="22"/>
  <c r="S77" i="22"/>
  <c r="T75" i="22"/>
  <c r="S75" i="22"/>
  <c r="R114" i="22"/>
  <c r="H114" i="22"/>
  <c r="I5" i="22"/>
  <c r="J5" i="22" s="1"/>
  <c r="W95" i="22"/>
  <c r="E79" i="22"/>
  <c r="Y48" i="22"/>
  <c r="AA48" i="22" s="1"/>
  <c r="G105" i="22"/>
  <c r="F105" i="22" s="1"/>
  <c r="W50" i="22"/>
  <c r="V50" i="22"/>
  <c r="W77" i="22"/>
  <c r="V77" i="22"/>
  <c r="W75" i="22"/>
  <c r="V75" i="22"/>
  <c r="E105" i="22"/>
  <c r="E114" i="22" s="1"/>
  <c r="E103" i="22"/>
  <c r="T103" i="22" s="1"/>
  <c r="G79" i="22"/>
  <c r="F71" i="22"/>
  <c r="V111" i="22"/>
  <c r="W111" i="22"/>
  <c r="V103" i="22"/>
  <c r="W103" i="22"/>
  <c r="F112" i="22"/>
  <c r="G110" i="22"/>
  <c r="S103" i="22" l="1"/>
  <c r="V105" i="22"/>
  <c r="T105" i="22"/>
  <c r="S105" i="22"/>
  <c r="S112" i="22"/>
  <c r="T112" i="22"/>
  <c r="T71" i="22"/>
  <c r="S71" i="22"/>
  <c r="E124" i="22"/>
  <c r="E126" i="22"/>
  <c r="K5" i="22"/>
  <c r="L5" i="22" s="1"/>
  <c r="W105" i="22"/>
  <c r="F110" i="22"/>
  <c r="G107" i="22"/>
  <c r="V112" i="22"/>
  <c r="W112" i="22"/>
  <c r="W71" i="22"/>
  <c r="V71" i="22"/>
  <c r="F79" i="22"/>
  <c r="T79" i="22" l="1"/>
  <c r="S79" i="22"/>
  <c r="T110" i="22"/>
  <c r="S110" i="22"/>
  <c r="M5" i="22"/>
  <c r="N5" i="22" s="1"/>
  <c r="O5" i="22" s="1"/>
  <c r="P5" i="22" s="1"/>
  <c r="F107" i="22"/>
  <c r="G114" i="22"/>
  <c r="F114" i="22" s="1"/>
  <c r="V110" i="22"/>
  <c r="W110" i="22"/>
  <c r="W79" i="22"/>
  <c r="V79" i="22"/>
  <c r="F126" i="22" l="1"/>
  <c r="T114" i="22"/>
  <c r="S114" i="22"/>
  <c r="T107" i="22"/>
  <c r="S107" i="22"/>
  <c r="Q5" i="22"/>
  <c r="R5" i="22" s="1"/>
  <c r="U5" i="22" s="1"/>
  <c r="V5" i="22" s="1"/>
  <c r="W5" i="22" s="1"/>
  <c r="V114" i="22"/>
  <c r="W114" i="22"/>
  <c r="F124" i="22"/>
  <c r="W107" i="22"/>
  <c r="V107" i="22"/>
</calcChain>
</file>

<file path=xl/sharedStrings.xml><?xml version="1.0" encoding="utf-8"?>
<sst xmlns="http://schemas.openxmlformats.org/spreadsheetml/2006/main" count="230" uniqueCount="218">
  <si>
    <t>№ п/п</t>
  </si>
  <si>
    <t>Найменування доходів</t>
  </si>
  <si>
    <t>Код бюджетної класифікації</t>
  </si>
  <si>
    <t>%</t>
  </si>
  <si>
    <t>1</t>
  </si>
  <si>
    <t>2</t>
  </si>
  <si>
    <t>ЗАГАЛЬНИЙ ФОНД</t>
  </si>
  <si>
    <t>Плата за землю</t>
  </si>
  <si>
    <t>Інші надходження</t>
  </si>
  <si>
    <t>СПЕЦІАЛЬНИЙ ФОНД</t>
  </si>
  <si>
    <t>Бюджет розвитку, в т.ч.</t>
  </si>
  <si>
    <t>Цільові фонди, утворені органами місцевого самоврядування</t>
  </si>
  <si>
    <t>Власні надходження бюджетних установ</t>
  </si>
  <si>
    <t>тис.грн.</t>
  </si>
  <si>
    <t>11010000</t>
  </si>
  <si>
    <t>22090000</t>
  </si>
  <si>
    <t>11020200</t>
  </si>
  <si>
    <t>21010300</t>
  </si>
  <si>
    <t>21080500</t>
  </si>
  <si>
    <t>22080400</t>
  </si>
  <si>
    <t>24060300</t>
  </si>
  <si>
    <t>25000000</t>
  </si>
  <si>
    <t>31030000</t>
  </si>
  <si>
    <t>50110000</t>
  </si>
  <si>
    <t>21081100</t>
  </si>
  <si>
    <t xml:space="preserve">24062100 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</si>
  <si>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</si>
  <si>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Офіційні трансферти, з них:</t>
  </si>
  <si>
    <t>ВСЬОГО ДОХОДІВ ЗАГАЛЬНОГО ФОНДУ</t>
  </si>
  <si>
    <t>ВСЬОГО трансфертів</t>
  </si>
  <si>
    <t>Адміністративні штрафи та інші санкції</t>
  </si>
  <si>
    <t>19010000</t>
  </si>
  <si>
    <t>Екологічний податок</t>
  </si>
  <si>
    <t>Єдиний податок</t>
  </si>
  <si>
    <t>18050000</t>
  </si>
  <si>
    <t>Надходження від орендної плати за користування цілісним майновим комплексом та іншим майном, що перебуває в комунальній власності</t>
  </si>
  <si>
    <t>Податок на прибуток підприємств та фінансових установ комунальної власності</t>
  </si>
  <si>
    <t>Кошти від відчуження майна, що перебуває в комунальній власності</t>
  </si>
  <si>
    <t>18000000</t>
  </si>
  <si>
    <t>18030000</t>
  </si>
  <si>
    <t>Туристичний збір</t>
  </si>
  <si>
    <t>ВСЬОГО ДОХОДІВ ЗАГАЛЬНОГО ТА СПЕЦІАЛЬНОГО ФОНДІВ</t>
  </si>
  <si>
    <t>ВСЬОГО ДОХОДІВ СПЕЦІАЛЬНОГО ФОНДУ</t>
  </si>
  <si>
    <t>33010000</t>
  </si>
  <si>
    <t>18010000</t>
  </si>
  <si>
    <t>24170000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</si>
  <si>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</si>
  <si>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24062200</t>
  </si>
  <si>
    <t xml:space="preserve"> </t>
  </si>
  <si>
    <t>Власні і закіплені З Ф</t>
  </si>
  <si>
    <t>Власні і закіплені С Ф</t>
  </si>
  <si>
    <t>Вього СФ</t>
  </si>
  <si>
    <t>вик.: Серветник М.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</si>
  <si>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</si>
  <si>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Державне мито</t>
  </si>
  <si>
    <t>41033900</t>
  </si>
  <si>
    <t>14040000</t>
  </si>
  <si>
    <t>Податок на нерухоме майно, відмінне від земельної ділянки</t>
  </si>
  <si>
    <t>Транспортний податок</t>
  </si>
  <si>
    <t>Плата за надання інших адміністративних послуг</t>
  </si>
  <si>
    <t>22012500</t>
  </si>
  <si>
    <t>Надходження сум кредиторської та депонентської заборгованості</t>
  </si>
  <si>
    <t>24030000</t>
  </si>
  <si>
    <t>січень</t>
  </si>
  <si>
    <t>24110700</t>
  </si>
  <si>
    <t>Податок та збір на доходи фізичних осіб</t>
  </si>
  <si>
    <t>Кошти від продажу землі</t>
  </si>
  <si>
    <t>21050000</t>
  </si>
  <si>
    <t>Плата за розміщення тимчасово вільних коштів місцевих бюджетів</t>
  </si>
  <si>
    <t>41034900</t>
  </si>
  <si>
    <t>Субвенції, з них: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</si>
  <si>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</si>
  <si>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</si>
  <si>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22012600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</si>
  <si>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</si>
  <si>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</si>
  <si>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Адміністративний збір за державну реєстрацію речових прав на нерухоме майно та їх обтяжень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</si>
  <si>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</si>
  <si>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</si>
  <si>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22010000</t>
  </si>
  <si>
    <t>Плата за надання адміністративних послуг:</t>
  </si>
  <si>
    <t>31020000</t>
  </si>
  <si>
    <t>Надходження коштів від Державного фонду дорогоцінних металів і дорогоцінного каміння</t>
  </si>
  <si>
    <t>Надходження коштів від відшкодування втрат сільськогосподарського і лісогосподарського виробництва</t>
  </si>
  <si>
    <t>14000000</t>
  </si>
  <si>
    <t>Внутрішні податки на товари та послуги, в тому числі: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</si>
  <si>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</t>
  </si>
  <si>
    <t>21080900</t>
  </si>
  <si>
    <t>Ірина Ларіна</t>
  </si>
  <si>
    <t>Акцизний податок з вироблених в Україні підакцизних товарів (продукції) (Пальне)</t>
  </si>
  <si>
    <t>Акцизний податок з ввезених на митну територію України підакцизних товарів (продукції) (Пальне)</t>
  </si>
  <si>
    <t>Акцизний податок з реалізації суб'єктами господарювання роздрібної торгівлі підакцизних товарів</t>
  </si>
  <si>
    <t>22130000</t>
  </si>
  <si>
    <t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</si>
  <si>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з них: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</si>
  <si>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</si>
  <si>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13010200</t>
  </si>
  <si>
    <t>- з місцевого бюджету (ККД 41050000)</t>
  </si>
  <si>
    <t>-з державного бюджету (ККД 41030000)</t>
  </si>
  <si>
    <t>13030100</t>
  </si>
  <si>
    <t>Рентна плата та плата за використання інших природних ресурсів</t>
  </si>
  <si>
    <t>13000000</t>
  </si>
  <si>
    <t>3.1.</t>
  </si>
  <si>
    <t>3.2.</t>
  </si>
  <si>
    <t>3.3.</t>
  </si>
  <si>
    <t>Плата за встановлення земельного сервітуту</t>
  </si>
  <si>
    <t>21081700</t>
  </si>
  <si>
    <t>41040200</t>
  </si>
  <si>
    <t>41053900</t>
  </si>
  <si>
    <t>Дотації з місцевих бюджетів іншим місцевим бюджетам</t>
  </si>
  <si>
    <t xml:space="preserve">Надходження від плати за послуги, що надаються бюджетними установами згідно із законодавством </t>
  </si>
  <si>
    <t>25010000</t>
  </si>
  <si>
    <t xml:space="preserve">Інші джерела власних надходжень бюджетних установ  </t>
  </si>
  <si>
    <t>25020000</t>
  </si>
  <si>
    <t>1.1.</t>
  </si>
  <si>
    <t>1.2.</t>
  </si>
  <si>
    <t>41051000</t>
  </si>
  <si>
    <t>4.1.</t>
  </si>
  <si>
    <t>4.2.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</si>
  <si>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</si>
  <si>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</t>
  </si>
  <si>
    <t>13040100</t>
  </si>
  <si>
    <t xml:space="preserve">Рентна плата за користування надрами для видобування корисних копалин місцевого значення </t>
  </si>
  <si>
    <t xml:space="preserve">Рентна плата за користування надрами для видобування інших корисних копалин загальнодержавного значення </t>
  </si>
  <si>
    <t>Плата за гарантії, надані Верховною Радою Автономної Республіки Крим, міськими та обласними радами</t>
  </si>
  <si>
    <t>ВСЬОГО ДОХОДІВ ЗАГАЛЬНОГО 
ТА СПЕЦІАЛЬНОГО ФОНДІВ</t>
  </si>
  <si>
    <t xml:space="preserve">Рентна плата за спеціальне використання лісових ресурсів в частині деревини, заготовленої в порядку рубок головного користування </t>
  </si>
  <si>
    <t>13010100</t>
  </si>
  <si>
    <t>3.4.</t>
  </si>
  <si>
    <t>Кошти гарантійного та реєстраційного внесків, що визначені Законом України 'Про оренду державного та комунального майна', які підлягають перерахуванню оператором електронного майданчика до відповідного бюджету</t>
  </si>
  <si>
    <t>21082400</t>
  </si>
  <si>
    <t>Надходження коштів пайової участі у розвитку інфраструктури населеного пункту</t>
  </si>
  <si>
    <t>Місцеві податки та збори, що сплачуються (перераховуються) згідно з Податковим кодексом України</t>
  </si>
  <si>
    <t>Бюджет 
на 2023 рік</t>
  </si>
  <si>
    <t>Уточнений бюджет на 2023 рік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</si>
  <si>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</si>
  <si>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суб’єктами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</si>
  <si>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лютий</t>
  </si>
  <si>
    <t xml:space="preserve">Місцеві податки, нараховані до 1 січня 2011 року   </t>
  </si>
  <si>
    <t>16012200</t>
  </si>
  <si>
    <t>6.1.</t>
  </si>
  <si>
    <t>6.2.</t>
  </si>
  <si>
    <t>6.3.</t>
  </si>
  <si>
    <t>6.4.</t>
  </si>
  <si>
    <t>6.5.</t>
  </si>
  <si>
    <t xml:space="preserve">Податок з власників наземних, водних транспортних засобів та інших самохідних машин і механізмів   </t>
  </si>
  <si>
    <t>12020900</t>
  </si>
  <si>
    <t xml:space="preserve">Інші збори за забруднення навколишнього природного середовища до Фонду охорони навколишнього природного середовища   </t>
  </si>
  <si>
    <t>19050200</t>
  </si>
  <si>
    <t>7.1.</t>
  </si>
  <si>
    <t>7.2.</t>
  </si>
  <si>
    <t>7.3.</t>
  </si>
  <si>
    <t>7.4.</t>
  </si>
  <si>
    <t>21081800</t>
  </si>
  <si>
    <t xml:space="preserve">Адміністративні штрафи за адміністративні правопорушення у сфері забезпечення безпеки дорожнього руху, зафіксовані в автоматичному режимі </t>
  </si>
  <si>
    <t>16.1.</t>
  </si>
  <si>
    <t>16.2.</t>
  </si>
  <si>
    <t>16.3.</t>
  </si>
  <si>
    <t>16.4.</t>
  </si>
  <si>
    <t>березень</t>
  </si>
  <si>
    <t>41021400</t>
  </si>
  <si>
    <t>41051700</t>
  </si>
  <si>
    <t xml:space="preserve">Дотації з державного бюджету місцевим бюджетам 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</si>
  <si>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</si>
  <si>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</si>
  <si>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Освітня субвенція з державного бюджету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</si>
  <si>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</si>
  <si>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</si>
  <si>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</si>
  <si>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</si>
  <si>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* на відшкодування витрат на поховання учасників бойових дій та осіб з інвалідністю внаслідок війни</t>
  </si>
  <si>
    <t>* на пільгове медичне обслуговування  громадян, які постраждали внаслідок Чорнобильської катастрофи</t>
  </si>
  <si>
    <t>* на компенсаційні виплати особам з інвалідністю на бензин (пальне), ремонт, техобслуговування автотранспорту та на транспортне обслуговування, встановлення телефонів особам з інвалідністю І та ІІ груп</t>
  </si>
  <si>
    <t>* для забезпечення витратними матеріалами (кардіовиробами) хворих області в КНП "Вінницький регіональний клінічний лікувально-діагностичний центр серцево-судинної патології"</t>
  </si>
  <si>
    <t>Субвенція з державного бюджету місцевим бюджетам на реформуваннярегіональних систем охорони здоров’я для здійснення заходів з виконання спільного з Міжнародним банком реконструкції та розвитку проекту «Поліпшення охорони здоров’я на службі у людей»</t>
  </si>
  <si>
    <t>квітень</t>
  </si>
  <si>
    <t>травень</t>
  </si>
  <si>
    <t>41040400</t>
  </si>
  <si>
    <t>Інші дотації з місцевого бюджету</t>
  </si>
  <si>
    <t>4.1.1.</t>
  </si>
  <si>
    <t>4.1.2.</t>
  </si>
  <si>
    <t>4.2.1.</t>
  </si>
  <si>
    <t>4.2.2.</t>
  </si>
  <si>
    <t>Акцизний податок з вироблених та ввезених в Україну підакцизних товарів (продукції) (Пальне), в тому числі:</t>
  </si>
  <si>
    <t>червень</t>
  </si>
  <si>
    <t>*субвенція з обласного бюджету на компенсаційні виплати за пільговий проїзд окремих категорій громадян на міжміських внутрішньообласних маршрутах загального користування</t>
  </si>
  <si>
    <t>Всього власних доходів спеціального фонду</t>
  </si>
  <si>
    <t>Всього власних доходів загального фонду</t>
  </si>
  <si>
    <t>Власні доходи</t>
  </si>
  <si>
    <t>липень</t>
  </si>
  <si>
    <t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«Про статус ветеранів війни, гарантії їх соціального захисту», для осіб з інвалідністю I-II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</si>
  <si>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</si>
  <si>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41059000</t>
  </si>
  <si>
    <t>Субвенція з місцевого бюджету на облаштування безпечних умов у закладах загальної середньої освіти за рахунок відповідної субвенції з державного бюджету</t>
  </si>
  <si>
    <t>12.1.</t>
  </si>
  <si>
    <t>12.2.</t>
  </si>
  <si>
    <t>12.3.</t>
  </si>
  <si>
    <t>12.4.</t>
  </si>
  <si>
    <t>12.5.</t>
  </si>
  <si>
    <t>серпень</t>
  </si>
  <si>
    <t>Заступник директора департаменту - 
начальник відділу доходів бюджету</t>
  </si>
  <si>
    <t>вересень</t>
  </si>
  <si>
    <t>Субвенція з місцевого бюджету на виплату грошової компенсації за належні для отримання жилі приміщення для сімей осіб, визначених пунктами 2 – 5 частини першої статті 10-1 Закону України «Про статус ветеранів війни, гарантії їх соціального захисту», для осіб з інвалідністю I –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 – 14 частини другої статті 7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</t>
  </si>
  <si>
    <t>жовтень</t>
  </si>
  <si>
    <t>* субвенція з бюджету Вороновицької селищної територіальної громади на надання послуг комунальною установою "Центр професійного розвитку педагогічних працівників Вінницької міської ради"</t>
  </si>
  <si>
    <t>12.6.</t>
  </si>
  <si>
    <t xml:space="preserve">
14021900
14031900</t>
  </si>
  <si>
    <t>листопад</t>
  </si>
  <si>
    <t>грудень</t>
  </si>
  <si>
    <t>Відхилення надходжень до бюджету на 2023 рік</t>
  </si>
  <si>
    <t>Надійшло за 2022р.</t>
  </si>
  <si>
    <t>Відхилення факту  2023р. від факту 2022р.</t>
  </si>
  <si>
    <t>Надійшло за 2023р.</t>
  </si>
  <si>
    <t>* субвенція з бюджету Якушинецької сільської територіальної громади для КЗ «Вінницька спеціальна школа для дітей з порушенням інтелектуального розвитку» (для освітніх послуг дітям з особливими освітніми потребами, зумовленими стійкими інтелектуальними порушеннями)</t>
  </si>
  <si>
    <t>12.7.</t>
  </si>
  <si>
    <t>* на компенсаційні виплати за навчання учасників бойових дій та їхніх дітей</t>
  </si>
  <si>
    <t>12.8.</t>
  </si>
  <si>
    <t>Аналіз виконання бюджету Вінницької міської територіальної громади за 2023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</si>
</sst>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0.000"/>
    <numFmt numFmtId="166" formatCode="#,##0.000"/>
    <numFmt numFmtId="167" formatCode="#,##0.00000"/>
    <numFmt numFmtId="168" formatCode="#,##0.0"/>
  </numFmts>
  <fonts count="44" x14ac:knownFonts="1">
    <font>
      <sz val="10"/>
      <name val="Arial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charset val="204"/>
    </font>
    <font>
      <i/>
      <sz val="12"/>
      <name val="Times New Roman Cyr"/>
      <charset val="204"/>
    </font>
    <font>
      <sz val="14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i/>
      <sz val="16"/>
      <name val="Times New Roman Cyr"/>
      <charset val="204"/>
    </font>
    <font>
      <sz val="16"/>
      <name val="Times New Roman"/>
      <family val="1"/>
      <charset val="204"/>
    </font>
    <font>
      <b/>
      <sz val="24"/>
      <name val="Times New Roman Cyr"/>
      <family val="1"/>
      <charset val="204"/>
    </font>
    <font>
      <b/>
      <sz val="24"/>
      <name val="Times New Roman Cyr"/>
      <charset val="204"/>
    </font>
    <font>
      <sz val="24"/>
      <name val="Times New Roman Cyr"/>
      <charset val="204"/>
    </font>
    <font>
      <sz val="11"/>
      <name val="Times New Roman Cyr"/>
      <charset val="204"/>
    </font>
    <font>
      <b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2"/>
      <name val="Times New Roman Cyr"/>
      <charset val="204"/>
    </font>
    <font>
      <b/>
      <sz val="12"/>
      <name val="Times New Roman Cyr"/>
      <family val="1"/>
      <charset val="204"/>
    </font>
    <font>
      <i/>
      <sz val="16"/>
      <name val="Times New Roman Cyr"/>
      <family val="1"/>
      <charset val="204"/>
    </font>
    <font>
      <i/>
      <sz val="12"/>
      <name val="Times New Roman Cyr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 Cyr"/>
      <charset val="204"/>
    </font>
    <font>
      <b/>
      <sz val="18"/>
      <name val="Times New Roman"/>
      <family val="1"/>
      <charset val="204"/>
    </font>
    <font>
      <b/>
      <sz val="18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 Cyr"/>
      <charset val="204"/>
    </font>
    <font>
      <b/>
      <i/>
      <sz val="18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i/>
      <sz val="15"/>
      <name val="Times New Roman Cyr"/>
      <charset val="204"/>
    </font>
    <font>
      <b/>
      <sz val="19"/>
      <name val="Times New Roman Cyr"/>
      <charset val="204"/>
    </font>
    <font>
      <b/>
      <sz val="19"/>
      <name val="Times New Roman"/>
      <family val="1"/>
      <charset val="204"/>
    </font>
    <font>
      <i/>
      <sz val="18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5" fillId="0" borderId="0"/>
  </cellStyleXfs>
  <cellXfs count="190">
    <xf numFmtId="0" fontId="0" fillId="0" borderId="0" xfId="0"/>
    <xf numFmtId="0" fontId="2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2" fillId="0" borderId="0" xfId="2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/>
    <xf numFmtId="165" fontId="20" fillId="0" borderId="1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/>
    <xf numFmtId="49" fontId="21" fillId="0" borderId="1" xfId="1" applyNumberFormat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/>
    </xf>
    <xf numFmtId="0" fontId="5" fillId="0" borderId="0" xfId="1" applyFont="1" applyFill="1" applyBorder="1"/>
    <xf numFmtId="0" fontId="14" fillId="0" borderId="1" xfId="1" applyFont="1" applyFill="1" applyBorder="1" applyAlignment="1">
      <alignment horizontal="center" vertical="center"/>
    </xf>
    <xf numFmtId="0" fontId="9" fillId="0" borderId="0" xfId="1" applyFont="1" applyFill="1" applyBorder="1"/>
    <xf numFmtId="0" fontId="23" fillId="0" borderId="1" xfId="1" applyFont="1" applyFill="1" applyBorder="1" applyAlignment="1">
      <alignment horizontal="left" vertical="center" wrapText="1"/>
    </xf>
    <xf numFmtId="49" fontId="22" fillId="0" borderId="1" xfId="1" applyNumberFormat="1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/>
    </xf>
    <xf numFmtId="0" fontId="18" fillId="0" borderId="0" xfId="2" applyFont="1" applyFill="1"/>
    <xf numFmtId="0" fontId="2" fillId="0" borderId="0" xfId="2" applyFont="1" applyFill="1"/>
    <xf numFmtId="0" fontId="18" fillId="0" borderId="0" xfId="2" applyFont="1" applyFill="1" applyBorder="1"/>
    <xf numFmtId="0" fontId="17" fillId="0" borderId="0" xfId="2" applyFont="1" applyFill="1"/>
    <xf numFmtId="0" fontId="3" fillId="0" borderId="0" xfId="2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 wrapText="1"/>
    </xf>
    <xf numFmtId="49" fontId="20" fillId="0" borderId="1" xfId="1" applyNumberFormat="1" applyFont="1" applyFill="1" applyBorder="1" applyAlignment="1">
      <alignment horizontal="center" vertical="center" wrapText="1"/>
    </xf>
    <xf numFmtId="0" fontId="26" fillId="0" borderId="0" xfId="1" applyFont="1" applyFill="1" applyBorder="1"/>
    <xf numFmtId="49" fontId="14" fillId="0" borderId="1" xfId="1" applyNumberFormat="1" applyFont="1" applyFill="1" applyBorder="1" applyAlignment="1">
      <alignment horizontal="center" vertical="center"/>
    </xf>
    <xf numFmtId="0" fontId="7" fillId="0" borderId="0" xfId="2" applyFont="1" applyFill="1"/>
    <xf numFmtId="0" fontId="4" fillId="0" borderId="0" xfId="2" applyFont="1" applyFill="1"/>
    <xf numFmtId="0" fontId="19" fillId="0" borderId="0" xfId="2" applyFont="1" applyFill="1"/>
    <xf numFmtId="0" fontId="12" fillId="0" borderId="0" xfId="1" applyFont="1" applyFill="1" applyBorder="1"/>
    <xf numFmtId="0" fontId="2" fillId="2" borderId="0" xfId="2" applyFont="1" applyFill="1" applyBorder="1"/>
    <xf numFmtId="49" fontId="13" fillId="0" borderId="1" xfId="2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27" fillId="0" borderId="0" xfId="1" applyFont="1" applyFill="1" applyBorder="1"/>
    <xf numFmtId="0" fontId="12" fillId="0" borderId="0" xfId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left" vertical="center" wrapText="1"/>
    </xf>
    <xf numFmtId="49" fontId="20" fillId="0" borderId="0" xfId="1" applyNumberFormat="1" applyFont="1" applyFill="1" applyBorder="1" applyAlignment="1">
      <alignment horizontal="center" vertical="center" wrapText="1"/>
    </xf>
    <xf numFmtId="166" fontId="20" fillId="0" borderId="0" xfId="1" applyNumberFormat="1" applyFont="1" applyFill="1" applyBorder="1" applyAlignment="1">
      <alignment horizontal="center" vertical="center" wrapText="1"/>
    </xf>
    <xf numFmtId="0" fontId="15" fillId="0" borderId="1" xfId="1" applyNumberFormat="1" applyFont="1" applyFill="1" applyBorder="1" applyAlignment="1">
      <alignment horizontal="left" vertical="center" wrapText="1"/>
    </xf>
    <xf numFmtId="0" fontId="28" fillId="0" borderId="1" xfId="1" applyFont="1" applyFill="1" applyBorder="1" applyAlignment="1">
      <alignment horizontal="center" vertical="center"/>
    </xf>
    <xf numFmtId="0" fontId="29" fillId="0" borderId="0" xfId="1" applyFont="1" applyFill="1" applyBorder="1"/>
    <xf numFmtId="166" fontId="4" fillId="0" borderId="0" xfId="1" applyNumberFormat="1" applyFont="1" applyFill="1" applyBorder="1"/>
    <xf numFmtId="49" fontId="25" fillId="0" borderId="1" xfId="1" applyNumberFormat="1" applyFont="1" applyFill="1" applyBorder="1" applyAlignment="1">
      <alignment horizontal="left" vertical="center" wrapText="1"/>
    </xf>
    <xf numFmtId="164" fontId="4" fillId="0" borderId="0" xfId="1" applyNumberFormat="1" applyFont="1" applyFill="1" applyBorder="1"/>
    <xf numFmtId="0" fontId="32" fillId="2" borderId="1" xfId="1" applyFont="1" applyFill="1" applyBorder="1" applyAlignment="1">
      <alignment horizontal="center" vertical="center"/>
    </xf>
    <xf numFmtId="2" fontId="33" fillId="2" borderId="1" xfId="1" applyNumberFormat="1" applyFont="1" applyFill="1" applyBorder="1" applyAlignment="1">
      <alignment horizontal="center" vertical="center" wrapText="1"/>
    </xf>
    <xf numFmtId="166" fontId="33" fillId="2" borderId="1" xfId="1" applyNumberFormat="1" applyFont="1" applyFill="1" applyBorder="1" applyAlignment="1">
      <alignment horizontal="center" vertical="center" wrapText="1"/>
    </xf>
    <xf numFmtId="0" fontId="32" fillId="2" borderId="0" xfId="1" applyFont="1" applyFill="1" applyBorder="1"/>
    <xf numFmtId="0" fontId="33" fillId="2" borderId="1" xfId="1" applyFont="1" applyFill="1" applyBorder="1" applyAlignment="1">
      <alignment horizontal="center" vertical="center" wrapText="1"/>
    </xf>
    <xf numFmtId="0" fontId="34" fillId="2" borderId="1" xfId="1" applyFont="1" applyFill="1" applyBorder="1" applyAlignment="1">
      <alignment horizontal="center" vertical="center"/>
    </xf>
    <xf numFmtId="49" fontId="33" fillId="2" borderId="1" xfId="1" applyNumberFormat="1" applyFont="1" applyFill="1" applyBorder="1" applyAlignment="1">
      <alignment horizontal="center" vertical="center" wrapText="1"/>
    </xf>
    <xf numFmtId="0" fontId="34" fillId="2" borderId="0" xfId="1" applyFont="1" applyFill="1" applyBorder="1"/>
    <xf numFmtId="49" fontId="33" fillId="0" borderId="1" xfId="1" applyNumberFormat="1" applyFont="1" applyFill="1" applyBorder="1" applyAlignment="1">
      <alignment horizontal="center" vertical="center" wrapText="1"/>
    </xf>
    <xf numFmtId="166" fontId="33" fillId="0" borderId="1" xfId="1" applyNumberFormat="1" applyFont="1" applyFill="1" applyBorder="1" applyAlignment="1">
      <alignment horizontal="center" vertical="center" wrapText="1"/>
    </xf>
    <xf numFmtId="0" fontId="32" fillId="0" borderId="0" xfId="1" applyFont="1" applyFill="1" applyBorder="1"/>
    <xf numFmtId="0" fontId="33" fillId="0" borderId="1" xfId="1" applyFont="1" applyFill="1" applyBorder="1" applyAlignment="1">
      <alignment horizontal="center" vertical="center" wrapText="1"/>
    </xf>
    <xf numFmtId="0" fontId="18" fillId="2" borderId="0" xfId="2" applyFont="1" applyFill="1" applyBorder="1"/>
    <xf numFmtId="0" fontId="24" fillId="0" borderId="1" xfId="1" applyFont="1" applyFill="1" applyBorder="1" applyAlignment="1">
      <alignment horizontal="left" vertical="center" wrapText="1"/>
    </xf>
    <xf numFmtId="0" fontId="11" fillId="0" borderId="0" xfId="1" applyFont="1" applyFill="1" applyBorder="1"/>
    <xf numFmtId="166" fontId="12" fillId="0" borderId="0" xfId="1" applyNumberFormat="1" applyFont="1" applyFill="1" applyBorder="1"/>
    <xf numFmtId="0" fontId="14" fillId="0" borderId="0" xfId="1" applyFont="1" applyFill="1" applyBorder="1"/>
    <xf numFmtId="0" fontId="28" fillId="0" borderId="0" xfId="1" applyFont="1" applyFill="1" applyBorder="1"/>
    <xf numFmtId="166" fontId="31" fillId="2" borderId="1" xfId="1" applyNumberFormat="1" applyFont="1" applyFill="1" applyBorder="1" applyAlignment="1">
      <alignment horizontal="center" vertical="center" wrapText="1"/>
    </xf>
    <xf numFmtId="49" fontId="14" fillId="0" borderId="1" xfId="2" applyNumberFormat="1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wrapText="1"/>
    </xf>
    <xf numFmtId="1" fontId="11" fillId="0" borderId="1" xfId="3" applyNumberFormat="1" applyFont="1" applyFill="1" applyBorder="1" applyAlignment="1">
      <alignment horizontal="center" vertical="center" wrapText="1"/>
    </xf>
    <xf numFmtId="1" fontId="15" fillId="0" borderId="1" xfId="3" applyNumberFormat="1" applyFont="1" applyFill="1" applyBorder="1" applyAlignment="1">
      <alignment horizontal="center" vertical="center" wrapText="1"/>
    </xf>
    <xf numFmtId="1" fontId="15" fillId="2" borderId="1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 applyAlignment="1">
      <alignment horizontal="center" vertical="center" wrapText="1"/>
    </xf>
    <xf numFmtId="1" fontId="2" fillId="0" borderId="0" xfId="3" applyNumberFormat="1" applyFont="1" applyFill="1" applyBorder="1"/>
    <xf numFmtId="0" fontId="2" fillId="0" borderId="0" xfId="3" applyFont="1" applyFill="1" applyBorder="1"/>
    <xf numFmtId="0" fontId="11" fillId="0" borderId="1" xfId="3" applyFont="1" applyFill="1" applyBorder="1" applyAlignment="1">
      <alignment horizontal="center" vertical="center"/>
    </xf>
    <xf numFmtId="49" fontId="15" fillId="0" borderId="1" xfId="3" applyNumberFormat="1" applyFont="1" applyFill="1" applyBorder="1" applyAlignment="1">
      <alignment horizontal="center" vertical="center" wrapText="1"/>
    </xf>
    <xf numFmtId="166" fontId="4" fillId="0" borderId="0" xfId="3" applyNumberFormat="1" applyFont="1" applyFill="1" applyBorder="1"/>
    <xf numFmtId="164" fontId="4" fillId="0" borderId="0" xfId="3" applyNumberFormat="1" applyFont="1" applyFill="1" applyBorder="1"/>
    <xf numFmtId="0" fontId="4" fillId="0" borderId="0" xfId="3" applyFont="1" applyFill="1" applyBorder="1"/>
    <xf numFmtId="0" fontId="28" fillId="0" borderId="1" xfId="3" applyFont="1" applyFill="1" applyBorder="1" applyAlignment="1">
      <alignment horizontal="center" vertical="center"/>
    </xf>
    <xf numFmtId="166" fontId="29" fillId="0" borderId="0" xfId="3" applyNumberFormat="1" applyFont="1" applyFill="1" applyBorder="1"/>
    <xf numFmtId="164" fontId="29" fillId="0" borderId="0" xfId="3" applyNumberFormat="1" applyFont="1" applyFill="1" applyBorder="1"/>
    <xf numFmtId="0" fontId="29" fillId="0" borderId="0" xfId="3" applyFont="1" applyFill="1" applyBorder="1"/>
    <xf numFmtId="0" fontId="24" fillId="0" borderId="1" xfId="3" applyFont="1" applyFill="1" applyBorder="1" applyAlignment="1">
      <alignment horizontal="left" vertical="center" wrapText="1"/>
    </xf>
    <xf numFmtId="0" fontId="32" fillId="2" borderId="1" xfId="3" applyFont="1" applyFill="1" applyBorder="1" applyAlignment="1">
      <alignment horizontal="center" vertical="center"/>
    </xf>
    <xf numFmtId="0" fontId="33" fillId="2" borderId="1" xfId="3" applyFont="1" applyFill="1" applyBorder="1" applyAlignment="1">
      <alignment horizontal="center" vertical="center" wrapText="1"/>
    </xf>
    <xf numFmtId="166" fontId="33" fillId="2" borderId="1" xfId="3" applyNumberFormat="1" applyFont="1" applyFill="1" applyBorder="1" applyAlignment="1">
      <alignment horizontal="center" vertical="center" wrapText="1"/>
    </xf>
    <xf numFmtId="166" fontId="33" fillId="2" borderId="1" xfId="3" applyNumberFormat="1" applyFont="1" applyFill="1" applyBorder="1" applyAlignment="1">
      <alignment horizontal="center" vertical="center"/>
    </xf>
    <xf numFmtId="164" fontId="33" fillId="2" borderId="1" xfId="3" applyNumberFormat="1" applyFont="1" applyFill="1" applyBorder="1" applyAlignment="1">
      <alignment horizontal="center" vertical="center"/>
    </xf>
    <xf numFmtId="0" fontId="32" fillId="2" borderId="0" xfId="3" applyFont="1" applyFill="1" applyBorder="1"/>
    <xf numFmtId="166" fontId="32" fillId="2" borderId="0" xfId="3" applyNumberFormat="1" applyFont="1" applyFill="1" applyBorder="1"/>
    <xf numFmtId="166" fontId="33" fillId="0" borderId="1" xfId="3" applyNumberFormat="1" applyFont="1" applyFill="1" applyBorder="1" applyAlignment="1">
      <alignment horizontal="center" vertical="center"/>
    </xf>
    <xf numFmtId="164" fontId="33" fillId="0" borderId="1" xfId="3" applyNumberFormat="1" applyFont="1" applyFill="1" applyBorder="1" applyAlignment="1">
      <alignment horizontal="center" vertical="center"/>
    </xf>
    <xf numFmtId="0" fontId="31" fillId="0" borderId="1" xfId="3" applyFont="1" applyFill="1" applyBorder="1" applyAlignment="1">
      <alignment horizontal="left" vertical="center" wrapText="1"/>
    </xf>
    <xf numFmtId="166" fontId="20" fillId="0" borderId="0" xfId="3" applyNumberFormat="1" applyFont="1" applyFill="1" applyBorder="1" applyAlignment="1">
      <alignment horizontal="center" vertical="center"/>
    </xf>
    <xf numFmtId="164" fontId="20" fillId="0" borderId="0" xfId="3" applyNumberFormat="1" applyFont="1" applyFill="1" applyBorder="1" applyAlignment="1">
      <alignment horizontal="center" vertical="center"/>
    </xf>
    <xf numFmtId="165" fontId="6" fillId="0" borderId="0" xfId="3" applyNumberFormat="1" applyFont="1" applyFill="1" applyBorder="1" applyAlignment="1">
      <alignment horizontal="center" vertical="center"/>
    </xf>
    <xf numFmtId="164" fontId="6" fillId="0" borderId="0" xfId="3" applyNumberFormat="1" applyFont="1" applyFill="1" applyBorder="1" applyAlignment="1">
      <alignment horizontal="center" vertical="center"/>
    </xf>
    <xf numFmtId="166" fontId="3" fillId="0" borderId="0" xfId="2" applyNumberFormat="1" applyFont="1" applyFill="1" applyBorder="1" applyAlignment="1">
      <alignment horizontal="center"/>
    </xf>
    <xf numFmtId="49" fontId="36" fillId="0" borderId="1" xfId="2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166" fontId="20" fillId="2" borderId="0" xfId="1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left" vertical="center" wrapText="1"/>
    </xf>
    <xf numFmtId="166" fontId="37" fillId="0" borderId="1" xfId="3" applyNumberFormat="1" applyFont="1" applyFill="1" applyBorder="1" applyAlignment="1">
      <alignment horizontal="center" vertical="center" wrapText="1"/>
    </xf>
    <xf numFmtId="0" fontId="36" fillId="0" borderId="1" xfId="2" applyFont="1" applyFill="1" applyBorder="1" applyAlignment="1">
      <alignment horizontal="left" vertical="center" wrapText="1"/>
    </xf>
    <xf numFmtId="0" fontId="26" fillId="0" borderId="0" xfId="3" applyFont="1" applyFill="1" applyBorder="1"/>
    <xf numFmtId="14" fontId="28" fillId="0" borderId="1" xfId="3" applyNumberFormat="1" applyFont="1" applyFill="1" applyBorder="1" applyAlignment="1">
      <alignment horizontal="center" vertical="center"/>
    </xf>
    <xf numFmtId="0" fontId="6" fillId="0" borderId="0" xfId="3" applyFont="1" applyFill="1" applyBorder="1"/>
    <xf numFmtId="166" fontId="6" fillId="0" borderId="0" xfId="3" applyNumberFormat="1" applyFont="1" applyFill="1" applyBorder="1"/>
    <xf numFmtId="164" fontId="6" fillId="0" borderId="0" xfId="3" applyNumberFormat="1" applyFont="1" applyFill="1" applyBorder="1"/>
    <xf numFmtId="49" fontId="22" fillId="0" borderId="1" xfId="3" applyNumberFormat="1" applyFont="1" applyFill="1" applyBorder="1" applyAlignment="1">
      <alignment horizontal="center" vertical="center" shrinkToFit="1"/>
    </xf>
    <xf numFmtId="0" fontId="6" fillId="0" borderId="0" xfId="3" applyFont="1" applyFill="1" applyBorder="1" applyAlignment="1">
      <alignment horizontal="center"/>
    </xf>
    <xf numFmtId="166" fontId="31" fillId="0" borderId="1" xfId="1" applyNumberFormat="1" applyFont="1" applyFill="1" applyBorder="1" applyAlignment="1">
      <alignment horizontal="center" vertical="center" wrapText="1"/>
    </xf>
    <xf numFmtId="166" fontId="31" fillId="0" borderId="0" xfId="1" applyNumberFormat="1" applyFont="1" applyFill="1" applyBorder="1" applyAlignment="1">
      <alignment horizontal="center" vertical="center" wrapText="1"/>
    </xf>
    <xf numFmtId="49" fontId="24" fillId="0" borderId="1" xfId="1" applyNumberFormat="1" applyFont="1" applyFill="1" applyBorder="1" applyAlignment="1">
      <alignment horizontal="left" vertical="center" wrapText="1"/>
    </xf>
    <xf numFmtId="166" fontId="38" fillId="0" borderId="1" xfId="3" applyNumberFormat="1" applyFont="1" applyFill="1" applyBorder="1" applyAlignment="1">
      <alignment horizontal="center" vertical="center" wrapText="1"/>
    </xf>
    <xf numFmtId="166" fontId="38" fillId="2" borderId="1" xfId="3" applyNumberFormat="1" applyFont="1" applyFill="1" applyBorder="1" applyAlignment="1">
      <alignment horizontal="center" vertical="center" wrapText="1"/>
    </xf>
    <xf numFmtId="166" fontId="38" fillId="0" borderId="1" xfId="3" applyNumberFormat="1" applyFont="1" applyFill="1" applyBorder="1" applyAlignment="1">
      <alignment horizontal="center" vertical="center"/>
    </xf>
    <xf numFmtId="164" fontId="38" fillId="0" borderId="1" xfId="3" applyNumberFormat="1" applyFont="1" applyFill="1" applyBorder="1" applyAlignment="1">
      <alignment horizontal="center" vertical="center"/>
    </xf>
    <xf numFmtId="166" fontId="39" fillId="0" borderId="1" xfId="3" applyNumberFormat="1" applyFont="1" applyFill="1" applyBorder="1" applyAlignment="1">
      <alignment horizontal="center" vertical="center" wrapText="1"/>
    </xf>
    <xf numFmtId="166" fontId="39" fillId="2" borderId="1" xfId="3" applyNumberFormat="1" applyFont="1" applyFill="1" applyBorder="1" applyAlignment="1">
      <alignment horizontal="center" vertical="center" wrapText="1"/>
    </xf>
    <xf numFmtId="166" fontId="39" fillId="0" borderId="1" xfId="3" applyNumberFormat="1" applyFont="1" applyFill="1" applyBorder="1" applyAlignment="1">
      <alignment horizontal="center" vertical="center"/>
    </xf>
    <xf numFmtId="164" fontId="39" fillId="0" borderId="1" xfId="3" applyNumberFormat="1" applyFont="1" applyFill="1" applyBorder="1" applyAlignment="1">
      <alignment horizontal="center" vertical="center"/>
    </xf>
    <xf numFmtId="166" fontId="38" fillId="0" borderId="1" xfId="1" applyNumberFormat="1" applyFont="1" applyFill="1" applyBorder="1" applyAlignment="1">
      <alignment horizontal="center" vertical="center" wrapText="1"/>
    </xf>
    <xf numFmtId="166" fontId="39" fillId="0" borderId="1" xfId="1" applyNumberFormat="1" applyFont="1" applyFill="1" applyBorder="1" applyAlignment="1">
      <alignment horizontal="center" vertical="center" wrapText="1"/>
    </xf>
    <xf numFmtId="49" fontId="37" fillId="0" borderId="1" xfId="1" applyNumberFormat="1" applyFont="1" applyFill="1" applyBorder="1" applyAlignment="1">
      <alignment horizontal="center" vertical="center" wrapText="1"/>
    </xf>
    <xf numFmtId="49" fontId="37" fillId="2" borderId="1" xfId="1" applyNumberFormat="1" applyFont="1" applyFill="1" applyBorder="1" applyAlignment="1">
      <alignment horizontal="center" vertical="center" wrapText="1"/>
    </xf>
    <xf numFmtId="166" fontId="39" fillId="2" borderId="1" xfId="1" applyNumberFormat="1" applyFont="1" applyFill="1" applyBorder="1" applyAlignment="1">
      <alignment horizontal="center" vertical="center" wrapText="1"/>
    </xf>
    <xf numFmtId="166" fontId="38" fillId="2" borderId="1" xfId="1" applyNumberFormat="1" applyFont="1" applyFill="1" applyBorder="1" applyAlignment="1">
      <alignment horizontal="center" vertical="center" wrapText="1"/>
    </xf>
    <xf numFmtId="168" fontId="38" fillId="0" borderId="1" xfId="1" applyNumberFormat="1" applyFont="1" applyFill="1" applyBorder="1" applyAlignment="1">
      <alignment horizontal="center" vertical="center" wrapText="1"/>
    </xf>
    <xf numFmtId="167" fontId="38" fillId="2" borderId="1" xfId="1" applyNumberFormat="1" applyFont="1" applyFill="1" applyBorder="1" applyAlignment="1">
      <alignment horizontal="center" vertical="center" wrapText="1"/>
    </xf>
    <xf numFmtId="167" fontId="38" fillId="0" borderId="1" xfId="1" applyNumberFormat="1" applyFont="1" applyFill="1" applyBorder="1" applyAlignment="1">
      <alignment horizontal="center" vertical="center" wrapText="1"/>
    </xf>
    <xf numFmtId="49" fontId="24" fillId="0" borderId="1" xfId="3" applyNumberFormat="1" applyFont="1" applyFill="1" applyBorder="1" applyAlignment="1">
      <alignment horizontal="left" vertical="center" wrapText="1"/>
    </xf>
    <xf numFmtId="49" fontId="25" fillId="0" borderId="1" xfId="3" applyNumberFormat="1" applyFont="1" applyFill="1" applyBorder="1" applyAlignment="1">
      <alignment horizontal="left" vertical="center" wrapText="1"/>
    </xf>
    <xf numFmtId="49" fontId="40" fillId="0" borderId="1" xfId="2" applyNumberFormat="1" applyFont="1" applyFill="1" applyBorder="1" applyAlignment="1">
      <alignment horizontal="left" vertical="center" wrapText="1"/>
    </xf>
    <xf numFmtId="0" fontId="40" fillId="0" borderId="1" xfId="2" applyNumberFormat="1" applyFont="1" applyFill="1" applyBorder="1" applyAlignment="1">
      <alignment horizontal="left" vertical="center" wrapText="1"/>
    </xf>
    <xf numFmtId="0" fontId="24" fillId="0" borderId="1" xfId="2" applyFont="1" applyFill="1" applyBorder="1" applyAlignment="1">
      <alignment vertical="top" wrapText="1"/>
    </xf>
    <xf numFmtId="166" fontId="18" fillId="0" borderId="0" xfId="2" applyNumberFormat="1" applyFont="1" applyFill="1"/>
    <xf numFmtId="166" fontId="33" fillId="0" borderId="0" xfId="1" applyNumberFormat="1" applyFont="1" applyFill="1" applyBorder="1" applyAlignment="1">
      <alignment horizontal="center" vertical="center" wrapText="1"/>
    </xf>
    <xf numFmtId="166" fontId="33" fillId="2" borderId="0" xfId="1" applyNumberFormat="1" applyFont="1" applyFill="1" applyBorder="1" applyAlignment="1">
      <alignment horizontal="center" vertical="center" wrapText="1"/>
    </xf>
    <xf numFmtId="0" fontId="30" fillId="0" borderId="0" xfId="3" applyFont="1" applyFill="1" applyBorder="1"/>
    <xf numFmtId="166" fontId="31" fillId="2" borderId="0" xfId="1" applyNumberFormat="1" applyFont="1" applyFill="1" applyBorder="1" applyAlignment="1">
      <alignment horizontal="center" vertical="center" wrapText="1"/>
    </xf>
    <xf numFmtId="0" fontId="30" fillId="0" borderId="0" xfId="0" applyFont="1" applyBorder="1"/>
    <xf numFmtId="49" fontId="22" fillId="0" borderId="1" xfId="3" applyNumberFormat="1" applyFont="1" applyFill="1" applyBorder="1" applyAlignment="1">
      <alignment horizontal="center" vertical="center" wrapText="1"/>
    </xf>
    <xf numFmtId="49" fontId="11" fillId="0" borderId="1" xfId="3" applyNumberFormat="1" applyFont="1" applyFill="1" applyBorder="1" applyAlignment="1">
      <alignment horizontal="center" vertical="center" wrapText="1" shrinkToFit="1"/>
    </xf>
    <xf numFmtId="0" fontId="4" fillId="0" borderId="0" xfId="2" applyFont="1" applyFill="1" applyBorder="1" applyAlignment="1">
      <alignment horizontal="center" vertical="center" wrapText="1"/>
    </xf>
    <xf numFmtId="166" fontId="26" fillId="0" borderId="0" xfId="3" applyNumberFormat="1" applyFont="1" applyFill="1" applyBorder="1"/>
    <xf numFmtId="0" fontId="41" fillId="2" borderId="1" xfId="1" applyFont="1" applyFill="1" applyBorder="1" applyAlignment="1">
      <alignment horizontal="center" vertical="center"/>
    </xf>
    <xf numFmtId="0" fontId="42" fillId="2" borderId="1" xfId="1" applyFont="1" applyFill="1" applyBorder="1" applyAlignment="1">
      <alignment horizontal="center" vertical="center" wrapText="1"/>
    </xf>
    <xf numFmtId="165" fontId="42" fillId="2" borderId="1" xfId="1" applyNumberFormat="1" applyFont="1" applyFill="1" applyBorder="1" applyAlignment="1">
      <alignment horizontal="center" vertical="center" wrapText="1"/>
    </xf>
    <xf numFmtId="166" fontId="42" fillId="2" borderId="1" xfId="1" applyNumberFormat="1" applyFont="1" applyFill="1" applyBorder="1" applyAlignment="1">
      <alignment horizontal="center" vertical="center" wrapText="1"/>
    </xf>
    <xf numFmtId="166" fontId="42" fillId="2" borderId="1" xfId="3" applyNumberFormat="1" applyFont="1" applyFill="1" applyBorder="1" applyAlignment="1">
      <alignment horizontal="center" vertical="center"/>
    </xf>
    <xf numFmtId="164" fontId="42" fillId="2" borderId="1" xfId="3" applyNumberFormat="1" applyFont="1" applyFill="1" applyBorder="1" applyAlignment="1">
      <alignment horizontal="center" vertical="center"/>
    </xf>
    <xf numFmtId="166" fontId="41" fillId="2" borderId="0" xfId="1" applyNumberFormat="1" applyFont="1" applyFill="1" applyBorder="1"/>
    <xf numFmtId="0" fontId="41" fillId="2" borderId="0" xfId="1" applyFont="1" applyFill="1" applyBorder="1"/>
    <xf numFmtId="49" fontId="42" fillId="2" borderId="1" xfId="1" applyNumberFormat="1" applyFont="1" applyFill="1" applyBorder="1" applyAlignment="1">
      <alignment horizontal="center" vertical="center" wrapText="1"/>
    </xf>
    <xf numFmtId="0" fontId="41" fillId="2" borderId="1" xfId="1" applyFont="1" applyFill="1" applyBorder="1" applyAlignment="1">
      <alignment vertical="center"/>
    </xf>
    <xf numFmtId="0" fontId="20" fillId="0" borderId="1" xfId="1" applyFont="1" applyFill="1" applyBorder="1" applyAlignment="1">
      <alignment horizontal="center" vertical="center" wrapText="1"/>
    </xf>
    <xf numFmtId="49" fontId="32" fillId="0" borderId="1" xfId="1" applyNumberFormat="1" applyFont="1" applyFill="1" applyBorder="1" applyAlignment="1">
      <alignment horizontal="center" vertical="center"/>
    </xf>
    <xf numFmtId="49" fontId="43" fillId="0" borderId="1" xfId="1" applyNumberFormat="1" applyFont="1" applyFill="1" applyBorder="1" applyAlignment="1">
      <alignment horizontal="center" vertical="center"/>
    </xf>
    <xf numFmtId="49" fontId="39" fillId="0" borderId="1" xfId="1" applyNumberFormat="1" applyFont="1" applyFill="1" applyBorder="1" applyAlignment="1">
      <alignment horizontal="center" vertical="center" wrapText="1"/>
    </xf>
    <xf numFmtId="0" fontId="43" fillId="0" borderId="0" xfId="1" applyFont="1" applyFill="1" applyBorder="1"/>
    <xf numFmtId="49" fontId="40" fillId="0" borderId="1" xfId="3" applyNumberFormat="1" applyFont="1" applyFill="1" applyBorder="1" applyAlignment="1">
      <alignment horizontal="left" vertical="center" wrapText="1"/>
    </xf>
    <xf numFmtId="0" fontId="25" fillId="0" borderId="1" xfId="3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center" vertical="center" wrapText="1"/>
    </xf>
    <xf numFmtId="49" fontId="25" fillId="0" borderId="1" xfId="1" applyNumberFormat="1" applyFont="1" applyFill="1" applyBorder="1" applyAlignment="1">
      <alignment horizontal="center" vertical="center" wrapText="1"/>
    </xf>
    <xf numFmtId="0" fontId="24" fillId="0" borderId="1" xfId="3" applyNumberFormat="1" applyFont="1" applyFill="1" applyBorder="1" applyAlignment="1">
      <alignment horizontal="justify" vertical="center" wrapText="1" shrinkToFit="1"/>
    </xf>
    <xf numFmtId="0" fontId="36" fillId="0" borderId="1" xfId="3" applyNumberFormat="1" applyFont="1" applyFill="1" applyBorder="1" applyAlignment="1">
      <alignment horizontal="justify" vertical="center" wrapText="1" shrinkToFit="1"/>
    </xf>
    <xf numFmtId="0" fontId="40" fillId="0" borderId="1" xfId="3" applyNumberFormat="1" applyFont="1" applyFill="1" applyBorder="1" applyAlignment="1">
      <alignment horizontal="left" vertical="center" wrapText="1" shrinkToFit="1"/>
    </xf>
    <xf numFmtId="0" fontId="24" fillId="0" borderId="1" xfId="2" applyFont="1" applyFill="1" applyBorder="1" applyAlignment="1">
      <alignment vertical="center" wrapText="1"/>
    </xf>
    <xf numFmtId="49" fontId="40" fillId="0" borderId="1" xfId="2" applyNumberFormat="1" applyFont="1" applyFill="1" applyBorder="1" applyAlignment="1">
      <alignment horizontal="center" vertical="center" wrapText="1"/>
    </xf>
    <xf numFmtId="49" fontId="16" fillId="0" borderId="0" xfId="2" applyNumberFormat="1" applyFont="1" applyFill="1" applyBorder="1" applyAlignment="1">
      <alignment horizontal="center" vertical="center" wrapText="1"/>
    </xf>
    <xf numFmtId="49" fontId="23" fillId="0" borderId="4" xfId="3" applyNumberFormat="1" applyFont="1" applyFill="1" applyBorder="1" applyAlignment="1">
      <alignment horizontal="center" vertical="center" wrapText="1"/>
    </xf>
    <xf numFmtId="49" fontId="23" fillId="0" borderId="5" xfId="3" applyNumberFormat="1" applyFont="1" applyFill="1" applyBorder="1" applyAlignment="1">
      <alignment horizontal="center" vertical="center" wrapText="1"/>
    </xf>
    <xf numFmtId="49" fontId="23" fillId="0" borderId="6" xfId="3" applyNumberFormat="1" applyFont="1" applyFill="1" applyBorder="1" applyAlignment="1">
      <alignment horizontal="center" vertical="center" wrapText="1"/>
    </xf>
    <xf numFmtId="49" fontId="20" fillId="0" borderId="4" xfId="3" applyNumberFormat="1" applyFont="1" applyFill="1" applyBorder="1" applyAlignment="1">
      <alignment horizontal="center" vertical="center" wrapText="1"/>
    </xf>
    <xf numFmtId="49" fontId="20" fillId="0" borderId="5" xfId="3" applyNumberFormat="1" applyFont="1" applyFill="1" applyBorder="1" applyAlignment="1">
      <alignment horizontal="center" vertical="center" wrapText="1"/>
    </xf>
    <xf numFmtId="49" fontId="20" fillId="0" borderId="6" xfId="3" applyNumberFormat="1" applyFont="1" applyFill="1" applyBorder="1" applyAlignment="1">
      <alignment horizontal="center" vertical="center" wrapText="1"/>
    </xf>
    <xf numFmtId="0" fontId="20" fillId="0" borderId="4" xfId="1" applyFont="1" applyFill="1" applyBorder="1" applyAlignment="1">
      <alignment horizontal="center" vertical="center" wrapText="1"/>
    </xf>
    <xf numFmtId="0" fontId="20" fillId="0" borderId="5" xfId="1" applyFont="1" applyFill="1" applyBorder="1" applyAlignment="1">
      <alignment horizontal="center" vertical="center" wrapText="1"/>
    </xf>
    <xf numFmtId="0" fontId="20" fillId="0" borderId="6" xfId="1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49" fontId="30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30" fillId="0" borderId="1" xfId="3" applyNumberFormat="1" applyFont="1" applyFill="1" applyBorder="1" applyAlignment="1">
      <alignment horizontal="center" vertical="center" wrapText="1"/>
    </xf>
    <xf numFmtId="49" fontId="40" fillId="0" borderId="1" xfId="2" applyNumberFormat="1" applyFont="1" applyFill="1" applyBorder="1" applyAlignment="1">
      <alignment horizontal="center" vertical="center" wrapText="1"/>
    </xf>
    <xf numFmtId="0" fontId="17" fillId="0" borderId="0" xfId="2" applyFont="1" applyFill="1" applyAlignment="1">
      <alignment horizontal="center" wrapText="1"/>
    </xf>
    <xf numFmtId="0" fontId="4" fillId="0" borderId="0" xfId="2" applyFont="1" applyFill="1" applyBorder="1" applyAlignment="1">
      <alignment horizontal="center" vertical="center" wrapText="1"/>
    </xf>
    <xf numFmtId="49" fontId="22" fillId="0" borderId="1" xfId="3" applyNumberFormat="1" applyFont="1" applyFill="1" applyBorder="1" applyAlignment="1">
      <alignment horizontal="center" vertical="center" wrapText="1"/>
    </xf>
    <xf numFmtId="49" fontId="30" fillId="2" borderId="1" xfId="3" applyNumberFormat="1" applyFont="1" applyFill="1" applyBorder="1" applyAlignment="1">
      <alignment horizontal="center" vertical="center" wrapText="1"/>
    </xf>
  </cellXfs>
  <cellStyles count="4">
    <cellStyle name="Звичайний" xfId="0" builtinId="0"/>
    <cellStyle name="Звичайний 2" xfId="3"/>
    <cellStyle name="Обычный_Ан_вик_бюдж_поміс" xfId="1"/>
    <cellStyle name="Обычный_Ан_вик_бюдж_поміс_вл_закр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42"/>
  <sheetViews>
    <sheetView showGridLines="0" tabSelected="1" view="pageBreakPreview" zoomScale="75" zoomScaleNormal="75" zoomScaleSheetLayoutView="75" workbookViewId="0">
      <pane xSplit="3" ySplit="4" topLeftCell="F5" activePane="bottomRight" state="frozen"/>
      <selection pane="topRight" activeCell="D1" sqref="D1"/>
      <selection pane="bottomLeft" activeCell="A5" sqref="A5"/>
      <selection pane="bottomRight" activeCell="F3" sqref="F3:F4"/>
    </sheetView>
  </sheetViews>
  <sheetFormatPr defaultRowHeight="12.75" x14ac:dyDescent="0.2"/>
  <cols>
    <col min="1" max="1" width="12.28515625" style="19" customWidth="1"/>
    <col min="2" max="2" width="101.140625" style="19" customWidth="1"/>
    <col min="3" max="3" width="16.140625" style="19" customWidth="1"/>
    <col min="4" max="5" width="24.140625" style="19" customWidth="1"/>
    <col min="6" max="6" width="29.85546875" style="32" bestFit="1" customWidth="1"/>
    <col min="7" max="18" width="21.140625" style="3" hidden="1" customWidth="1"/>
    <col min="19" max="19" width="28.5703125" style="1" bestFit="1" customWidth="1"/>
    <col min="20" max="20" width="10.140625" style="1" bestFit="1" customWidth="1"/>
    <col min="21" max="21" width="24.140625" style="32" customWidth="1"/>
    <col min="22" max="22" width="21.28515625" style="1" customWidth="1"/>
    <col min="23" max="23" width="10.140625" style="3" customWidth="1"/>
    <col min="24" max="24" width="24.140625" style="3" hidden="1" customWidth="1"/>
    <col min="25" max="25" width="22.5703125" style="3" hidden="1" customWidth="1"/>
    <col min="26" max="26" width="15.85546875" style="3" hidden="1" customWidth="1"/>
    <col min="27" max="27" width="0" style="3" hidden="1" customWidth="1"/>
    <col min="28" max="28" width="24.140625" style="3" hidden="1" customWidth="1"/>
    <col min="29" max="29" width="0" style="3" hidden="1" customWidth="1"/>
    <col min="30" max="30" width="15.140625" style="3" hidden="1" customWidth="1"/>
    <col min="31" max="32" width="0" style="3" hidden="1" customWidth="1"/>
    <col min="33" max="16384" width="9.140625" style="3"/>
  </cols>
  <sheetData>
    <row r="1" spans="1:38" ht="30" customHeight="1" x14ac:dyDescent="0.2">
      <c r="A1" s="170" t="s">
        <v>217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</row>
    <row r="2" spans="1:38" ht="18.75" x14ac:dyDescent="0.3">
      <c r="A2" s="22" t="s">
        <v>48</v>
      </c>
      <c r="B2" s="17"/>
      <c r="C2" s="1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U2" s="97"/>
      <c r="V2" s="5" t="s">
        <v>13</v>
      </c>
      <c r="W2" s="5"/>
    </row>
    <row r="3" spans="1:38" s="66" customFormat="1" ht="15" customHeight="1" x14ac:dyDescent="0.25">
      <c r="A3" s="182" t="s">
        <v>0</v>
      </c>
      <c r="B3" s="183" t="s">
        <v>1</v>
      </c>
      <c r="C3" s="183" t="s">
        <v>2</v>
      </c>
      <c r="D3" s="184" t="s">
        <v>133</v>
      </c>
      <c r="E3" s="184" t="s">
        <v>134</v>
      </c>
      <c r="F3" s="189" t="s">
        <v>212</v>
      </c>
      <c r="G3" s="184" t="s">
        <v>63</v>
      </c>
      <c r="H3" s="184" t="s">
        <v>137</v>
      </c>
      <c r="I3" s="184" t="s">
        <v>159</v>
      </c>
      <c r="J3" s="184" t="s">
        <v>175</v>
      </c>
      <c r="K3" s="184" t="s">
        <v>176</v>
      </c>
      <c r="L3" s="184" t="s">
        <v>184</v>
      </c>
      <c r="M3" s="184" t="s">
        <v>189</v>
      </c>
      <c r="N3" s="184" t="s">
        <v>199</v>
      </c>
      <c r="O3" s="184" t="s">
        <v>201</v>
      </c>
      <c r="P3" s="184" t="s">
        <v>203</v>
      </c>
      <c r="Q3" s="184" t="s">
        <v>207</v>
      </c>
      <c r="R3" s="184" t="s">
        <v>208</v>
      </c>
      <c r="S3" s="184" t="s">
        <v>209</v>
      </c>
      <c r="T3" s="184" t="s">
        <v>3</v>
      </c>
      <c r="U3" s="189" t="s">
        <v>210</v>
      </c>
      <c r="V3" s="184" t="s">
        <v>211</v>
      </c>
      <c r="W3" s="184" t="s">
        <v>3</v>
      </c>
    </row>
    <row r="4" spans="1:38" s="66" customFormat="1" ht="79.5" customHeight="1" x14ac:dyDescent="0.25">
      <c r="A4" s="182"/>
      <c r="B4" s="183"/>
      <c r="C4" s="183"/>
      <c r="D4" s="184"/>
      <c r="E4" s="184"/>
      <c r="F4" s="189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9"/>
      <c r="V4" s="184"/>
      <c r="W4" s="184"/>
    </row>
    <row r="5" spans="1:38" s="71" customFormat="1" ht="20.25" x14ac:dyDescent="0.2">
      <c r="A5" s="67" t="s">
        <v>4</v>
      </c>
      <c r="B5" s="68" t="s">
        <v>5</v>
      </c>
      <c r="C5" s="68">
        <f>B5+1</f>
        <v>3</v>
      </c>
      <c r="D5" s="68">
        <f>C5+1</f>
        <v>4</v>
      </c>
      <c r="E5" s="68">
        <f t="shared" ref="E5" si="0">D5+1</f>
        <v>5</v>
      </c>
      <c r="F5" s="69">
        <f>E5+1</f>
        <v>6</v>
      </c>
      <c r="G5" s="68">
        <f t="shared" ref="G5" si="1">F5+1</f>
        <v>7</v>
      </c>
      <c r="H5" s="68">
        <f t="shared" ref="H5" si="2">G5+1</f>
        <v>8</v>
      </c>
      <c r="I5" s="68">
        <f t="shared" ref="I5" si="3">H5+1</f>
        <v>9</v>
      </c>
      <c r="J5" s="68">
        <f t="shared" ref="J5" si="4">I5+1</f>
        <v>10</v>
      </c>
      <c r="K5" s="68">
        <f t="shared" ref="K5" si="5">J5+1</f>
        <v>11</v>
      </c>
      <c r="L5" s="68">
        <f t="shared" ref="L5" si="6">K5+1</f>
        <v>12</v>
      </c>
      <c r="M5" s="68">
        <f t="shared" ref="M5" si="7">L5+1</f>
        <v>13</v>
      </c>
      <c r="N5" s="68">
        <f t="shared" ref="N5" si="8">M5+1</f>
        <v>14</v>
      </c>
      <c r="O5" s="68">
        <f t="shared" ref="O5" si="9">N5+1</f>
        <v>15</v>
      </c>
      <c r="P5" s="68">
        <f t="shared" ref="P5" si="10">O5+1</f>
        <v>16</v>
      </c>
      <c r="Q5" s="68">
        <f t="shared" ref="Q5" si="11">P5+1</f>
        <v>17</v>
      </c>
      <c r="R5" s="68">
        <f t="shared" ref="R5" si="12">Q5+1</f>
        <v>18</v>
      </c>
      <c r="S5" s="68">
        <v>7</v>
      </c>
      <c r="T5" s="68">
        <f t="shared" ref="T5" si="13">S5+1</f>
        <v>8</v>
      </c>
      <c r="U5" s="69">
        <f t="shared" ref="U5" si="14">T5+1</f>
        <v>9</v>
      </c>
      <c r="V5" s="68">
        <f t="shared" ref="V5:W5" si="15">U5+1</f>
        <v>10</v>
      </c>
      <c r="W5" s="68">
        <f t="shared" si="15"/>
        <v>11</v>
      </c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</row>
    <row r="6" spans="1:38" s="72" customFormat="1" ht="26.25" customHeight="1" x14ac:dyDescent="0.2">
      <c r="A6" s="171" t="s">
        <v>6</v>
      </c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3"/>
    </row>
    <row r="7" spans="1:38" s="77" customFormat="1" ht="23.25" x14ac:dyDescent="0.25">
      <c r="A7" s="73">
        <v>1</v>
      </c>
      <c r="B7" s="82" t="s">
        <v>65</v>
      </c>
      <c r="C7" s="74" t="s">
        <v>14</v>
      </c>
      <c r="D7" s="114">
        <v>3259847.3</v>
      </c>
      <c r="E7" s="114">
        <v>3274118.3879999998</v>
      </c>
      <c r="F7" s="115">
        <f>SUM(G7:R7)</f>
        <v>3348844.2780000004</v>
      </c>
      <c r="G7" s="114">
        <v>228775.38699999999</v>
      </c>
      <c r="H7" s="114">
        <v>295552.81199999998</v>
      </c>
      <c r="I7" s="114">
        <v>261013.09899999999</v>
      </c>
      <c r="J7" s="114">
        <v>280386.42499999999</v>
      </c>
      <c r="K7" s="114">
        <v>305385.00400000002</v>
      </c>
      <c r="L7" s="114">
        <v>318679.49</v>
      </c>
      <c r="M7" s="114">
        <v>291154.57400000002</v>
      </c>
      <c r="N7" s="114">
        <v>291840.86300000001</v>
      </c>
      <c r="O7" s="114">
        <v>304053.13699999999</v>
      </c>
      <c r="P7" s="114">
        <v>295718.95799999998</v>
      </c>
      <c r="Q7" s="114">
        <v>178822.25099999999</v>
      </c>
      <c r="R7" s="114">
        <v>297462.27799999999</v>
      </c>
      <c r="S7" s="116">
        <f>F7-E7</f>
        <v>74725.890000000596</v>
      </c>
      <c r="T7" s="117">
        <f>F7/E7*100</f>
        <v>102.28232095314205</v>
      </c>
      <c r="U7" s="115">
        <v>3218059.5839999993</v>
      </c>
      <c r="V7" s="116">
        <f t="shared" ref="V7:V38" si="16">F7-U7</f>
        <v>130784.69400000107</v>
      </c>
      <c r="W7" s="117">
        <f t="shared" ref="W7:W20" si="17">F7/U7*100</f>
        <v>104.06408553310369</v>
      </c>
      <c r="X7" s="75"/>
      <c r="Y7" s="75"/>
      <c r="Z7" s="75">
        <f>X7-Y7</f>
        <v>0</v>
      </c>
      <c r="AA7" s="76" t="e">
        <f>X7/Y7*100</f>
        <v>#DIV/0!</v>
      </c>
    </row>
    <row r="8" spans="1:38" s="77" customFormat="1" ht="39" x14ac:dyDescent="0.25">
      <c r="A8" s="73">
        <f>A7+1</f>
        <v>2</v>
      </c>
      <c r="B8" s="82" t="s">
        <v>36</v>
      </c>
      <c r="C8" s="74" t="s">
        <v>16</v>
      </c>
      <c r="D8" s="114">
        <v>760</v>
      </c>
      <c r="E8" s="114">
        <v>3280</v>
      </c>
      <c r="F8" s="115">
        <f t="shared" ref="F8:F79" si="18">SUM(G8:R8)</f>
        <v>3286.0440000000003</v>
      </c>
      <c r="G8" s="114">
        <v>0</v>
      </c>
      <c r="H8" s="114">
        <v>74.150000000000006</v>
      </c>
      <c r="I8" s="114">
        <v>881.80200000000002</v>
      </c>
      <c r="J8" s="114">
        <v>46.475000000000001</v>
      </c>
      <c r="K8" s="114">
        <v>90.715000000000003</v>
      </c>
      <c r="L8" s="114">
        <v>-0.39500000000000002</v>
      </c>
      <c r="M8" s="114">
        <v>4.32</v>
      </c>
      <c r="N8" s="114">
        <v>970.25300000000004</v>
      </c>
      <c r="O8" s="114">
        <v>0</v>
      </c>
      <c r="P8" s="114">
        <v>36.158999999999999</v>
      </c>
      <c r="Q8" s="114">
        <v>1180.002</v>
      </c>
      <c r="R8" s="114">
        <v>2.5630000000000002</v>
      </c>
      <c r="S8" s="116">
        <f t="shared" ref="S8:S71" si="19">F8-E8</f>
        <v>6.0440000000003238</v>
      </c>
      <c r="T8" s="117">
        <f t="shared" ref="T8:T71" si="20">F8/E8*100</f>
        <v>100.18426829268294</v>
      </c>
      <c r="U8" s="115">
        <v>718.92899999999986</v>
      </c>
      <c r="V8" s="116">
        <f t="shared" si="16"/>
        <v>2567.1150000000007</v>
      </c>
      <c r="W8" s="117">
        <f t="shared" si="17"/>
        <v>457.07489891213191</v>
      </c>
      <c r="X8" s="75"/>
      <c r="Y8" s="75"/>
      <c r="Z8" s="75">
        <f>U7/0.5</f>
        <v>6436119.1679999987</v>
      </c>
      <c r="AA8" s="76">
        <f>Y8/Z8*100</f>
        <v>0</v>
      </c>
    </row>
    <row r="9" spans="1:38" s="77" customFormat="1" ht="23.25" x14ac:dyDescent="0.25">
      <c r="A9" s="73">
        <v>3</v>
      </c>
      <c r="B9" s="82" t="s">
        <v>100</v>
      </c>
      <c r="C9" s="74" t="s">
        <v>101</v>
      </c>
      <c r="D9" s="114">
        <f>SUM(D10:D13)</f>
        <v>639</v>
      </c>
      <c r="E9" s="114">
        <f>SUM(E10:E13)</f>
        <v>447.3</v>
      </c>
      <c r="F9" s="115">
        <f t="shared" si="18"/>
        <v>448.76700000000005</v>
      </c>
      <c r="G9" s="114">
        <f t="shared" ref="G9" si="21">SUM(G10:G13)</f>
        <v>1.4119999999999999</v>
      </c>
      <c r="H9" s="114">
        <f t="shared" ref="H9:R9" si="22">SUM(H10:H13)</f>
        <v>166.416</v>
      </c>
      <c r="I9" s="114">
        <f t="shared" si="22"/>
        <v>10.050000000000001</v>
      </c>
      <c r="J9" s="114">
        <f t="shared" si="22"/>
        <v>1.119</v>
      </c>
      <c r="K9" s="114">
        <f t="shared" si="22"/>
        <v>40.365000000000002</v>
      </c>
      <c r="L9" s="114">
        <f t="shared" si="22"/>
        <v>0.12</v>
      </c>
      <c r="M9" s="114">
        <f t="shared" ref="M9:Q9" si="23">SUM(M10:M13)</f>
        <v>1.6319999999999999</v>
      </c>
      <c r="N9" s="114">
        <f t="shared" si="23"/>
        <v>83.441000000000003</v>
      </c>
      <c r="O9" s="114">
        <f t="shared" si="23"/>
        <v>22.294</v>
      </c>
      <c r="P9" s="114">
        <f t="shared" si="23"/>
        <v>2.0379999999999998</v>
      </c>
      <c r="Q9" s="114">
        <f t="shared" si="23"/>
        <v>119.428</v>
      </c>
      <c r="R9" s="114">
        <f t="shared" si="22"/>
        <v>0.45200000000000001</v>
      </c>
      <c r="S9" s="116">
        <f t="shared" si="19"/>
        <v>1.4670000000000414</v>
      </c>
      <c r="T9" s="117">
        <f t="shared" si="20"/>
        <v>100.32796780684106</v>
      </c>
      <c r="U9" s="115">
        <f>SUM(U10:U13)</f>
        <v>610.89600000000007</v>
      </c>
      <c r="V9" s="116">
        <f t="shared" si="16"/>
        <v>-162.12900000000002</v>
      </c>
      <c r="W9" s="117">
        <f t="shared" si="17"/>
        <v>73.460458081244596</v>
      </c>
      <c r="X9" s="75"/>
      <c r="Y9" s="75"/>
      <c r="Z9" s="75"/>
      <c r="AA9" s="76"/>
    </row>
    <row r="10" spans="1:38" s="81" customFormat="1" ht="39" x14ac:dyDescent="0.25">
      <c r="A10" s="78" t="s">
        <v>102</v>
      </c>
      <c r="B10" s="161" t="s">
        <v>126</v>
      </c>
      <c r="C10" s="169" t="s">
        <v>127</v>
      </c>
      <c r="D10" s="118">
        <v>18</v>
      </c>
      <c r="E10" s="118">
        <v>30.7</v>
      </c>
      <c r="F10" s="119">
        <f t="shared" si="18"/>
        <v>30.727999999999998</v>
      </c>
      <c r="G10" s="118">
        <v>0.79500000000000004</v>
      </c>
      <c r="H10" s="118">
        <v>3.4129999999999998</v>
      </c>
      <c r="I10" s="118">
        <v>0</v>
      </c>
      <c r="J10" s="118">
        <v>0</v>
      </c>
      <c r="K10" s="118">
        <v>8.84</v>
      </c>
      <c r="L10" s="118">
        <v>0</v>
      </c>
      <c r="M10" s="118">
        <v>0</v>
      </c>
      <c r="N10" s="118">
        <v>8.84</v>
      </c>
      <c r="O10" s="118">
        <v>0</v>
      </c>
      <c r="P10" s="118">
        <v>0</v>
      </c>
      <c r="Q10" s="118">
        <v>8.84</v>
      </c>
      <c r="R10" s="118">
        <v>0</v>
      </c>
      <c r="S10" s="120">
        <f t="shared" si="19"/>
        <v>2.7999999999998693E-2</v>
      </c>
      <c r="T10" s="121">
        <f t="shared" si="20"/>
        <v>100.09120521172639</v>
      </c>
      <c r="U10" s="119">
        <v>17.177</v>
      </c>
      <c r="V10" s="120">
        <f t="shared" si="16"/>
        <v>13.550999999999998</v>
      </c>
      <c r="W10" s="121">
        <f t="shared" si="17"/>
        <v>178.8903766664726</v>
      </c>
      <c r="X10" s="79"/>
      <c r="Y10" s="79"/>
      <c r="Z10" s="79"/>
      <c r="AA10" s="80"/>
    </row>
    <row r="11" spans="1:38" s="81" customFormat="1" ht="58.5" x14ac:dyDescent="0.25">
      <c r="A11" s="78" t="s">
        <v>103</v>
      </c>
      <c r="B11" s="161" t="s">
        <v>95</v>
      </c>
      <c r="C11" s="65" t="s">
        <v>96</v>
      </c>
      <c r="D11" s="118">
        <v>415</v>
      </c>
      <c r="E11" s="118">
        <v>298</v>
      </c>
      <c r="F11" s="119">
        <f t="shared" si="18"/>
        <v>298.69100000000003</v>
      </c>
      <c r="G11" s="118">
        <v>0</v>
      </c>
      <c r="H11" s="118">
        <v>143.292</v>
      </c>
      <c r="I11" s="118">
        <v>0</v>
      </c>
      <c r="J11" s="118">
        <v>0</v>
      </c>
      <c r="K11" s="118">
        <v>21.864000000000001</v>
      </c>
      <c r="L11" s="118">
        <v>0</v>
      </c>
      <c r="M11" s="118">
        <v>0.10299999999999999</v>
      </c>
      <c r="N11" s="118">
        <v>46.527999999999999</v>
      </c>
      <c r="O11" s="118">
        <v>0</v>
      </c>
      <c r="P11" s="118">
        <v>0</v>
      </c>
      <c r="Q11" s="118">
        <v>86.903999999999996</v>
      </c>
      <c r="R11" s="118">
        <v>0</v>
      </c>
      <c r="S11" s="120">
        <f t="shared" si="19"/>
        <v>0.69100000000003092</v>
      </c>
      <c r="T11" s="121">
        <f t="shared" si="20"/>
        <v>100.23187919463088</v>
      </c>
      <c r="U11" s="119">
        <v>396.84000000000003</v>
      </c>
      <c r="V11" s="120">
        <f t="shared" si="16"/>
        <v>-98.149000000000001</v>
      </c>
      <c r="W11" s="121">
        <f t="shared" si="17"/>
        <v>75.267362161072469</v>
      </c>
    </row>
    <row r="12" spans="1:38" s="81" customFormat="1" ht="39" x14ac:dyDescent="0.25">
      <c r="A12" s="78" t="s">
        <v>104</v>
      </c>
      <c r="B12" s="161" t="s">
        <v>123</v>
      </c>
      <c r="C12" s="65" t="s">
        <v>99</v>
      </c>
      <c r="D12" s="118">
        <v>96</v>
      </c>
      <c r="E12" s="118">
        <v>117</v>
      </c>
      <c r="F12" s="119">
        <f t="shared" si="18"/>
        <v>117.65299999999999</v>
      </c>
      <c r="G12" s="118">
        <v>0.45700000000000002</v>
      </c>
      <c r="H12" s="118">
        <v>19.710999999999999</v>
      </c>
      <c r="I12" s="118">
        <v>10.050000000000001</v>
      </c>
      <c r="J12" s="118">
        <v>1.119</v>
      </c>
      <c r="K12" s="118">
        <v>8.4760000000000009</v>
      </c>
      <c r="L12" s="118">
        <v>0.12</v>
      </c>
      <c r="M12" s="118">
        <v>1.357</v>
      </c>
      <c r="N12" s="118">
        <v>28.073</v>
      </c>
      <c r="O12" s="118">
        <v>22.294</v>
      </c>
      <c r="P12" s="118">
        <v>2.0379999999999998</v>
      </c>
      <c r="Q12" s="118">
        <v>23.506</v>
      </c>
      <c r="R12" s="118">
        <v>0.45200000000000001</v>
      </c>
      <c r="S12" s="120">
        <f t="shared" si="19"/>
        <v>0.65299999999999159</v>
      </c>
      <c r="T12" s="121">
        <f t="shared" si="20"/>
        <v>100.55811965811965</v>
      </c>
      <c r="U12" s="119">
        <v>91.198999999999998</v>
      </c>
      <c r="V12" s="120">
        <f t="shared" si="16"/>
        <v>26.453999999999994</v>
      </c>
      <c r="W12" s="121">
        <f t="shared" si="17"/>
        <v>129.00689700544962</v>
      </c>
    </row>
    <row r="13" spans="1:38" s="81" customFormat="1" ht="39" x14ac:dyDescent="0.25">
      <c r="A13" s="78" t="s">
        <v>128</v>
      </c>
      <c r="B13" s="161" t="s">
        <v>122</v>
      </c>
      <c r="C13" s="65" t="s">
        <v>121</v>
      </c>
      <c r="D13" s="118">
        <v>110</v>
      </c>
      <c r="E13" s="118">
        <v>1.6</v>
      </c>
      <c r="F13" s="119">
        <f t="shared" si="18"/>
        <v>1.6949999999999998</v>
      </c>
      <c r="G13" s="118">
        <v>0.16</v>
      </c>
      <c r="H13" s="118">
        <v>0</v>
      </c>
      <c r="I13" s="118">
        <v>0</v>
      </c>
      <c r="J13" s="118">
        <v>0</v>
      </c>
      <c r="K13" s="118">
        <v>1.1850000000000001</v>
      </c>
      <c r="L13" s="118"/>
      <c r="M13" s="118">
        <v>0.17199999999999999</v>
      </c>
      <c r="N13" s="118">
        <v>0</v>
      </c>
      <c r="O13" s="118">
        <v>0</v>
      </c>
      <c r="P13" s="118">
        <v>0</v>
      </c>
      <c r="Q13" s="118">
        <v>0.17799999999999999</v>
      </c>
      <c r="R13" s="118">
        <v>0</v>
      </c>
      <c r="S13" s="120">
        <f t="shared" si="19"/>
        <v>9.4999999999999751E-2</v>
      </c>
      <c r="T13" s="121">
        <f t="shared" si="20"/>
        <v>105.93749999999997</v>
      </c>
      <c r="U13" s="119">
        <v>105.68</v>
      </c>
      <c r="V13" s="120">
        <f t="shared" si="16"/>
        <v>-103.98500000000001</v>
      </c>
      <c r="W13" s="121">
        <f t="shared" si="17"/>
        <v>1.6038985616956849</v>
      </c>
    </row>
    <row r="14" spans="1:38" s="77" customFormat="1" ht="23.25" x14ac:dyDescent="0.25">
      <c r="A14" s="73">
        <v>4</v>
      </c>
      <c r="B14" s="103" t="s">
        <v>85</v>
      </c>
      <c r="C14" s="98" t="s">
        <v>84</v>
      </c>
      <c r="D14" s="114">
        <f>D15+D18</f>
        <v>363500</v>
      </c>
      <c r="E14" s="114">
        <f>E15+E18</f>
        <v>402700</v>
      </c>
      <c r="F14" s="115">
        <f t="shared" si="18"/>
        <v>417802.18000000005</v>
      </c>
      <c r="G14" s="114">
        <f t="shared" ref="G14:R14" si="24">G15+G18</f>
        <v>34903.103000000003</v>
      </c>
      <c r="H14" s="114">
        <f t="shared" si="24"/>
        <v>30285.707999999999</v>
      </c>
      <c r="I14" s="114">
        <f t="shared" si="24"/>
        <v>27886.862000000001</v>
      </c>
      <c r="J14" s="114">
        <f t="shared" si="24"/>
        <v>30002.395000000004</v>
      </c>
      <c r="K14" s="114">
        <f t="shared" ref="K14:Q14" si="25">K15+K18</f>
        <v>33502.967000000004</v>
      </c>
      <c r="L14" s="114">
        <f t="shared" si="25"/>
        <v>36492.016000000003</v>
      </c>
      <c r="M14" s="114">
        <f t="shared" si="25"/>
        <v>37945.421000000002</v>
      </c>
      <c r="N14" s="114">
        <f t="shared" si="25"/>
        <v>36714.971999999994</v>
      </c>
      <c r="O14" s="114">
        <f t="shared" si="25"/>
        <v>39816.054000000004</v>
      </c>
      <c r="P14" s="114">
        <f t="shared" si="25"/>
        <v>42262.180999999997</v>
      </c>
      <c r="Q14" s="114">
        <f t="shared" si="25"/>
        <v>35326.459000000003</v>
      </c>
      <c r="R14" s="114">
        <f t="shared" si="24"/>
        <v>32664.042000000001</v>
      </c>
      <c r="S14" s="116">
        <f t="shared" si="19"/>
        <v>15102.180000000051</v>
      </c>
      <c r="T14" s="117">
        <f t="shared" si="20"/>
        <v>103.75023094114727</v>
      </c>
      <c r="U14" s="115">
        <f>U15+U18</f>
        <v>274495.26299999998</v>
      </c>
      <c r="V14" s="116">
        <f t="shared" si="16"/>
        <v>143306.91700000007</v>
      </c>
      <c r="W14" s="117">
        <f t="shared" si="17"/>
        <v>152.20742807499747</v>
      </c>
    </row>
    <row r="15" spans="1:38" s="81" customFormat="1" ht="39" x14ac:dyDescent="0.25">
      <c r="A15" s="78" t="s">
        <v>117</v>
      </c>
      <c r="B15" s="161" t="s">
        <v>183</v>
      </c>
      <c r="C15" s="185" t="s">
        <v>206</v>
      </c>
      <c r="D15" s="118">
        <f>SUM(D16:D17)</f>
        <v>97000</v>
      </c>
      <c r="E15" s="118">
        <f>SUM(E16:E17)</f>
        <v>136700</v>
      </c>
      <c r="F15" s="119">
        <f t="shared" si="18"/>
        <v>139197.29</v>
      </c>
      <c r="G15" s="118">
        <f t="shared" ref="G15:R15" si="26">SUM(G16:G17)</f>
        <v>11182.674000000001</v>
      </c>
      <c r="H15" s="118">
        <f t="shared" si="26"/>
        <v>8470.1849999999995</v>
      </c>
      <c r="I15" s="118">
        <f t="shared" si="26"/>
        <v>9010.5910000000003</v>
      </c>
      <c r="J15" s="118">
        <f t="shared" si="26"/>
        <v>8681.0480000000007</v>
      </c>
      <c r="K15" s="118">
        <f t="shared" ref="K15:Q15" si="27">SUM(K16:K17)</f>
        <v>10079.210999999999</v>
      </c>
      <c r="L15" s="118">
        <f t="shared" si="27"/>
        <v>13029.067999999999</v>
      </c>
      <c r="M15" s="118">
        <f t="shared" si="27"/>
        <v>10680.380000000001</v>
      </c>
      <c r="N15" s="118">
        <f t="shared" si="27"/>
        <v>12657.788999999999</v>
      </c>
      <c r="O15" s="118">
        <f t="shared" si="27"/>
        <v>15356.374</v>
      </c>
      <c r="P15" s="118">
        <f t="shared" si="27"/>
        <v>13786.659</v>
      </c>
      <c r="Q15" s="118">
        <f t="shared" si="27"/>
        <v>13951.972</v>
      </c>
      <c r="R15" s="118">
        <f t="shared" si="26"/>
        <v>12311.339</v>
      </c>
      <c r="S15" s="120">
        <f t="shared" si="19"/>
        <v>2497.2900000000081</v>
      </c>
      <c r="T15" s="121">
        <f t="shared" si="20"/>
        <v>101.82683979517191</v>
      </c>
      <c r="U15" s="119">
        <f>SUM(U16:U17)</f>
        <v>45446.712</v>
      </c>
      <c r="V15" s="120">
        <f t="shared" si="16"/>
        <v>93750.578000000009</v>
      </c>
      <c r="W15" s="121">
        <f t="shared" si="17"/>
        <v>306.28682224579859</v>
      </c>
    </row>
    <row r="16" spans="1:38" s="81" customFormat="1" ht="39" x14ac:dyDescent="0.25">
      <c r="A16" s="78" t="s">
        <v>179</v>
      </c>
      <c r="B16" s="161" t="s">
        <v>89</v>
      </c>
      <c r="C16" s="185"/>
      <c r="D16" s="118">
        <v>7000</v>
      </c>
      <c r="E16" s="118">
        <v>28000</v>
      </c>
      <c r="F16" s="119">
        <f t="shared" si="18"/>
        <v>28985.451000000001</v>
      </c>
      <c r="G16" s="118">
        <v>766.33199999999999</v>
      </c>
      <c r="H16" s="118">
        <v>831.39099999999996</v>
      </c>
      <c r="I16" s="118">
        <v>2540.6590000000001</v>
      </c>
      <c r="J16" s="118">
        <v>2080.511</v>
      </c>
      <c r="K16" s="118">
        <v>1919.4639999999999</v>
      </c>
      <c r="L16" s="118">
        <v>3403.424</v>
      </c>
      <c r="M16" s="118">
        <v>1979.9480000000001</v>
      </c>
      <c r="N16" s="118">
        <v>3178.07</v>
      </c>
      <c r="O16" s="118">
        <v>5484.192</v>
      </c>
      <c r="P16" s="118">
        <v>2191.8029999999999</v>
      </c>
      <c r="Q16" s="118">
        <v>2591.6149999999998</v>
      </c>
      <c r="R16" s="118">
        <v>2018.0419999999999</v>
      </c>
      <c r="S16" s="120">
        <f t="shared" si="19"/>
        <v>985.45100000000093</v>
      </c>
      <c r="T16" s="117">
        <f t="shared" si="20"/>
        <v>103.51946785714286</v>
      </c>
      <c r="U16" s="119">
        <v>6490.5369999999994</v>
      </c>
      <c r="V16" s="120">
        <f t="shared" si="16"/>
        <v>22494.914000000001</v>
      </c>
      <c r="W16" s="121">
        <f t="shared" si="17"/>
        <v>446.58016740371409</v>
      </c>
      <c r="X16" s="79">
        <f>U16+U17</f>
        <v>45446.712</v>
      </c>
      <c r="Y16" s="79">
        <f>F16+F17</f>
        <v>139197.29</v>
      </c>
    </row>
    <row r="17" spans="1:26" s="81" customFormat="1" ht="39" x14ac:dyDescent="0.25">
      <c r="A17" s="78" t="s">
        <v>180</v>
      </c>
      <c r="B17" s="161" t="s">
        <v>90</v>
      </c>
      <c r="C17" s="185"/>
      <c r="D17" s="118">
        <v>90000</v>
      </c>
      <c r="E17" s="118">
        <v>108700</v>
      </c>
      <c r="F17" s="119">
        <f t="shared" si="18"/>
        <v>110211.83900000001</v>
      </c>
      <c r="G17" s="118">
        <v>10416.342000000001</v>
      </c>
      <c r="H17" s="118">
        <v>7638.7939999999999</v>
      </c>
      <c r="I17" s="118">
        <v>6469.9319999999998</v>
      </c>
      <c r="J17" s="118">
        <v>6600.5370000000003</v>
      </c>
      <c r="K17" s="118">
        <v>8159.7470000000003</v>
      </c>
      <c r="L17" s="118">
        <v>9625.6440000000002</v>
      </c>
      <c r="M17" s="118">
        <v>8700.4320000000007</v>
      </c>
      <c r="N17" s="118">
        <v>9479.7189999999991</v>
      </c>
      <c r="O17" s="118">
        <v>9872.1820000000007</v>
      </c>
      <c r="P17" s="118">
        <v>11594.856</v>
      </c>
      <c r="Q17" s="118">
        <v>11360.357</v>
      </c>
      <c r="R17" s="118">
        <v>10293.297</v>
      </c>
      <c r="S17" s="120">
        <f t="shared" si="19"/>
        <v>1511.8390000000072</v>
      </c>
      <c r="T17" s="117">
        <f t="shared" si="20"/>
        <v>101.39083624655014</v>
      </c>
      <c r="U17" s="119">
        <v>38956.175000000003</v>
      </c>
      <c r="V17" s="120">
        <f t="shared" si="16"/>
        <v>71255.664000000004</v>
      </c>
      <c r="W17" s="121">
        <f t="shared" si="17"/>
        <v>282.91237268546001</v>
      </c>
    </row>
    <row r="18" spans="1:26" s="81" customFormat="1" ht="39" x14ac:dyDescent="0.25">
      <c r="A18" s="78" t="s">
        <v>118</v>
      </c>
      <c r="B18" s="161" t="s">
        <v>91</v>
      </c>
      <c r="C18" s="65" t="s">
        <v>56</v>
      </c>
      <c r="D18" s="118">
        <f t="shared" ref="D18:E18" si="28">SUM(D19:D20)</f>
        <v>266500</v>
      </c>
      <c r="E18" s="118">
        <f t="shared" si="28"/>
        <v>266000</v>
      </c>
      <c r="F18" s="119">
        <f t="shared" si="18"/>
        <v>278604.88999999996</v>
      </c>
      <c r="G18" s="118">
        <f t="shared" ref="G18:R18" si="29">SUM(G19:G20)</f>
        <v>23720.429</v>
      </c>
      <c r="H18" s="118">
        <f t="shared" si="29"/>
        <v>21815.523000000001</v>
      </c>
      <c r="I18" s="118">
        <f t="shared" si="29"/>
        <v>18876.271000000001</v>
      </c>
      <c r="J18" s="118">
        <f t="shared" si="29"/>
        <v>21321.347000000002</v>
      </c>
      <c r="K18" s="118">
        <f t="shared" si="29"/>
        <v>23423.756000000001</v>
      </c>
      <c r="L18" s="118">
        <f t="shared" ref="L18:Q18" si="30">SUM(L19:L20)</f>
        <v>23462.948</v>
      </c>
      <c r="M18" s="118">
        <f t="shared" si="30"/>
        <v>27265.041000000001</v>
      </c>
      <c r="N18" s="118">
        <f t="shared" si="30"/>
        <v>24057.182999999997</v>
      </c>
      <c r="O18" s="118">
        <f t="shared" si="30"/>
        <v>24459.68</v>
      </c>
      <c r="P18" s="118">
        <f t="shared" si="30"/>
        <v>28475.522000000001</v>
      </c>
      <c r="Q18" s="118">
        <f t="shared" si="30"/>
        <v>21374.487000000001</v>
      </c>
      <c r="R18" s="118">
        <f t="shared" si="29"/>
        <v>20352.703000000001</v>
      </c>
      <c r="S18" s="120">
        <f t="shared" si="19"/>
        <v>12604.889999999956</v>
      </c>
      <c r="T18" s="121">
        <f t="shared" si="20"/>
        <v>104.73868045112779</v>
      </c>
      <c r="U18" s="119">
        <f>U19+U20</f>
        <v>229048.55099999998</v>
      </c>
      <c r="V18" s="120">
        <f t="shared" si="16"/>
        <v>49556.338999999978</v>
      </c>
      <c r="W18" s="121">
        <f t="shared" si="17"/>
        <v>121.63573564802861</v>
      </c>
    </row>
    <row r="19" spans="1:26" s="81" customFormat="1" ht="97.5" x14ac:dyDescent="0.25">
      <c r="A19" s="78" t="s">
        <v>181</v>
      </c>
      <c r="B19" s="161" t="s">
        <v>135</v>
      </c>
      <c r="C19" s="65">
        <v>14040100</v>
      </c>
      <c r="D19" s="118">
        <v>116500</v>
      </c>
      <c r="E19" s="118">
        <v>156500</v>
      </c>
      <c r="F19" s="119">
        <f t="shared" si="18"/>
        <v>163178.84699999998</v>
      </c>
      <c r="G19" s="118">
        <v>13155.423000000001</v>
      </c>
      <c r="H19" s="118">
        <v>13427.712</v>
      </c>
      <c r="I19" s="118">
        <v>11258.771000000001</v>
      </c>
      <c r="J19" s="118">
        <v>13501.348</v>
      </c>
      <c r="K19" s="118">
        <v>13399.839</v>
      </c>
      <c r="L19" s="118">
        <v>13298.172</v>
      </c>
      <c r="M19" s="118">
        <v>17049.847000000002</v>
      </c>
      <c r="N19" s="118">
        <v>13211.308999999999</v>
      </c>
      <c r="O19" s="118">
        <v>12879.276</v>
      </c>
      <c r="P19" s="118">
        <v>18583.648000000001</v>
      </c>
      <c r="Q19" s="118">
        <v>12206.053</v>
      </c>
      <c r="R19" s="118">
        <v>11207.449000000001</v>
      </c>
      <c r="S19" s="120">
        <f t="shared" si="19"/>
        <v>6678.8469999999797</v>
      </c>
      <c r="T19" s="121">
        <f t="shared" si="20"/>
        <v>104.26763386581467</v>
      </c>
      <c r="U19" s="119">
        <v>95197.631000000008</v>
      </c>
      <c r="V19" s="120">
        <f t="shared" si="16"/>
        <v>67981.215999999971</v>
      </c>
      <c r="W19" s="121">
        <f t="shared" si="17"/>
        <v>171.41061735034137</v>
      </c>
    </row>
    <row r="20" spans="1:26" s="81" customFormat="1" ht="58.5" x14ac:dyDescent="0.25">
      <c r="A20" s="78" t="s">
        <v>182</v>
      </c>
      <c r="B20" s="161" t="s">
        <v>136</v>
      </c>
      <c r="C20" s="65">
        <v>14040200</v>
      </c>
      <c r="D20" s="118">
        <v>150000</v>
      </c>
      <c r="E20" s="118">
        <v>109500</v>
      </c>
      <c r="F20" s="119">
        <f t="shared" si="18"/>
        <v>115426.04299999998</v>
      </c>
      <c r="G20" s="118">
        <v>10565.005999999999</v>
      </c>
      <c r="H20" s="118">
        <v>8387.8109999999997</v>
      </c>
      <c r="I20" s="118">
        <v>7617.5</v>
      </c>
      <c r="J20" s="118">
        <v>7819.9989999999998</v>
      </c>
      <c r="K20" s="118">
        <v>10023.916999999999</v>
      </c>
      <c r="L20" s="118">
        <v>10164.776</v>
      </c>
      <c r="M20" s="118">
        <v>10215.194</v>
      </c>
      <c r="N20" s="118">
        <v>10845.874</v>
      </c>
      <c r="O20" s="118">
        <v>11580.404</v>
      </c>
      <c r="P20" s="118">
        <v>9891.8739999999998</v>
      </c>
      <c r="Q20" s="118">
        <v>9168.4339999999993</v>
      </c>
      <c r="R20" s="118">
        <v>9145.2540000000008</v>
      </c>
      <c r="S20" s="120">
        <f t="shared" si="19"/>
        <v>5926.042999999976</v>
      </c>
      <c r="T20" s="121">
        <f t="shared" si="20"/>
        <v>105.41191141552508</v>
      </c>
      <c r="U20" s="119">
        <v>133850.91999999998</v>
      </c>
      <c r="V20" s="120">
        <f t="shared" si="16"/>
        <v>-18424.877000000008</v>
      </c>
      <c r="W20" s="121">
        <f t="shared" si="17"/>
        <v>86.234777467349488</v>
      </c>
    </row>
    <row r="21" spans="1:26" s="104" customFormat="1" ht="23.25" x14ac:dyDescent="0.25">
      <c r="A21" s="73">
        <v>5</v>
      </c>
      <c r="B21" s="82" t="s">
        <v>138</v>
      </c>
      <c r="C21" s="74" t="s">
        <v>139</v>
      </c>
      <c r="D21" s="114">
        <v>0</v>
      </c>
      <c r="E21" s="114">
        <v>0</v>
      </c>
      <c r="F21" s="115">
        <f t="shared" si="18"/>
        <v>1.0999999999999999E-2</v>
      </c>
      <c r="G21" s="114">
        <v>0</v>
      </c>
      <c r="H21" s="114">
        <v>0</v>
      </c>
      <c r="I21" s="114">
        <v>0</v>
      </c>
      <c r="J21" s="114">
        <v>1.0999999999999999E-2</v>
      </c>
      <c r="K21" s="114">
        <v>0</v>
      </c>
      <c r="L21" s="114">
        <v>0</v>
      </c>
      <c r="M21" s="114">
        <v>0</v>
      </c>
      <c r="N21" s="114">
        <v>0</v>
      </c>
      <c r="O21" s="114">
        <v>0</v>
      </c>
      <c r="P21" s="114">
        <v>0</v>
      </c>
      <c r="Q21" s="114">
        <v>0</v>
      </c>
      <c r="R21" s="114">
        <v>0</v>
      </c>
      <c r="S21" s="116">
        <f t="shared" si="19"/>
        <v>1.0999999999999999E-2</v>
      </c>
      <c r="T21" s="117"/>
      <c r="U21" s="115">
        <v>6.7789999999999999</v>
      </c>
      <c r="V21" s="116">
        <f t="shared" si="16"/>
        <v>-6.7679999999999998</v>
      </c>
      <c r="W21" s="117"/>
      <c r="X21" s="145"/>
      <c r="Y21" s="145"/>
    </row>
    <row r="22" spans="1:26" s="104" customFormat="1" ht="39" x14ac:dyDescent="0.25">
      <c r="A22" s="73">
        <v>6</v>
      </c>
      <c r="B22" s="82" t="s">
        <v>132</v>
      </c>
      <c r="C22" s="74" t="s">
        <v>38</v>
      </c>
      <c r="D22" s="114">
        <f>D23+D24+D25+D27+D26</f>
        <v>1164164.4849999999</v>
      </c>
      <c r="E22" s="114">
        <f>E23+E24+E25+E27+E26</f>
        <v>1293066.0419999999</v>
      </c>
      <c r="F22" s="115">
        <f t="shared" si="18"/>
        <v>1321999.1170000001</v>
      </c>
      <c r="G22" s="114">
        <f t="shared" ref="G22:R22" si="31">G23+G24+G25+G27+G26</f>
        <v>135837.954</v>
      </c>
      <c r="H22" s="114">
        <f t="shared" ref="H22:Q22" si="32">H23+H24+H25+H27+H26</f>
        <v>97665.687000000005</v>
      </c>
      <c r="I22" s="114">
        <f t="shared" si="32"/>
        <v>71427.986999999994</v>
      </c>
      <c r="J22" s="114">
        <f t="shared" si="32"/>
        <v>131213.022</v>
      </c>
      <c r="K22" s="114">
        <f t="shared" si="32"/>
        <v>98625.87999999999</v>
      </c>
      <c r="L22" s="114">
        <f t="shared" si="32"/>
        <v>84481.77</v>
      </c>
      <c r="M22" s="114">
        <f t="shared" si="32"/>
        <v>139688.96500000003</v>
      </c>
      <c r="N22" s="114">
        <f t="shared" si="32"/>
        <v>112410.87800000001</v>
      </c>
      <c r="O22" s="114">
        <f t="shared" si="32"/>
        <v>74903.728000000003</v>
      </c>
      <c r="P22" s="114">
        <f t="shared" si="32"/>
        <v>161363.60999999999</v>
      </c>
      <c r="Q22" s="114">
        <f t="shared" si="32"/>
        <v>130053.73800000001</v>
      </c>
      <c r="R22" s="114">
        <f t="shared" si="31"/>
        <v>84325.898000000001</v>
      </c>
      <c r="S22" s="116">
        <f t="shared" si="19"/>
        <v>28933.075000000186</v>
      </c>
      <c r="T22" s="117">
        <f t="shared" si="20"/>
        <v>102.23755586027525</v>
      </c>
      <c r="U22" s="115">
        <f t="shared" ref="U22" si="33">U23+U24+U25+U27+U26</f>
        <v>1065997.2439999999</v>
      </c>
      <c r="V22" s="116">
        <f t="shared" si="16"/>
        <v>256001.87300000014</v>
      </c>
      <c r="W22" s="117">
        <f t="shared" ref="W22:W34" si="34">F22/U22*100</f>
        <v>124.0152471726278</v>
      </c>
      <c r="X22" s="145">
        <f>U24+U25+U23</f>
        <v>364633.74899999995</v>
      </c>
      <c r="Y22" s="145">
        <f>F23+F24+F25</f>
        <v>462911.14599999995</v>
      </c>
    </row>
    <row r="23" spans="1:26" s="106" customFormat="1" ht="23.25" x14ac:dyDescent="0.25">
      <c r="A23" s="105" t="s">
        <v>140</v>
      </c>
      <c r="B23" s="162" t="s">
        <v>57</v>
      </c>
      <c r="C23" s="188" t="s">
        <v>44</v>
      </c>
      <c r="D23" s="118">
        <v>121980</v>
      </c>
      <c r="E23" s="118">
        <v>152973.08799999999</v>
      </c>
      <c r="F23" s="119">
        <f t="shared" si="18"/>
        <v>157325.06100000002</v>
      </c>
      <c r="G23" s="118">
        <v>17215.075000000001</v>
      </c>
      <c r="H23" s="118">
        <v>4947.9979999999996</v>
      </c>
      <c r="I23" s="118">
        <v>6293.1809999999996</v>
      </c>
      <c r="J23" s="118">
        <v>23659.424999999999</v>
      </c>
      <c r="K23" s="118">
        <v>8386.5069999999996</v>
      </c>
      <c r="L23" s="118">
        <v>9446.65</v>
      </c>
      <c r="M23" s="118">
        <v>24417.967000000001</v>
      </c>
      <c r="N23" s="118">
        <v>9067.4570000000003</v>
      </c>
      <c r="O23" s="118">
        <v>7019.5709999999999</v>
      </c>
      <c r="P23" s="118">
        <v>26752.552</v>
      </c>
      <c r="Q23" s="118">
        <v>8418.6190000000006</v>
      </c>
      <c r="R23" s="118">
        <v>11700.058999999999</v>
      </c>
      <c r="S23" s="120">
        <f t="shared" si="19"/>
        <v>4351.9730000000272</v>
      </c>
      <c r="T23" s="121">
        <f t="shared" si="20"/>
        <v>102.84492720706535</v>
      </c>
      <c r="U23" s="119">
        <v>116932.178</v>
      </c>
      <c r="V23" s="120">
        <f t="shared" si="16"/>
        <v>40392.883000000016</v>
      </c>
      <c r="W23" s="121">
        <f t="shared" si="34"/>
        <v>134.5438558409474</v>
      </c>
    </row>
    <row r="24" spans="1:26" s="106" customFormat="1" ht="23.25" x14ac:dyDescent="0.25">
      <c r="A24" s="78" t="s">
        <v>141</v>
      </c>
      <c r="B24" s="162" t="s">
        <v>7</v>
      </c>
      <c r="C24" s="188"/>
      <c r="D24" s="118">
        <v>287000</v>
      </c>
      <c r="E24" s="118">
        <v>292200</v>
      </c>
      <c r="F24" s="119">
        <f t="shared" si="18"/>
        <v>303075.17799999996</v>
      </c>
      <c r="G24" s="118">
        <v>17562.599999999999</v>
      </c>
      <c r="H24" s="118">
        <v>25973.133000000002</v>
      </c>
      <c r="I24" s="118">
        <v>24076.474999999999</v>
      </c>
      <c r="J24" s="118">
        <v>25493.025000000001</v>
      </c>
      <c r="K24" s="118">
        <v>26040.036</v>
      </c>
      <c r="L24" s="118">
        <v>27182.236000000001</v>
      </c>
      <c r="M24" s="118">
        <v>27242.027999999998</v>
      </c>
      <c r="N24" s="118">
        <v>27075.561000000002</v>
      </c>
      <c r="O24" s="118">
        <v>25530.914000000001</v>
      </c>
      <c r="P24" s="118">
        <v>25760.508999999998</v>
      </c>
      <c r="Q24" s="118">
        <v>25594.498</v>
      </c>
      <c r="R24" s="118">
        <v>25544.163</v>
      </c>
      <c r="S24" s="120">
        <f t="shared" si="19"/>
        <v>10875.177999999956</v>
      </c>
      <c r="T24" s="121">
        <f t="shared" si="20"/>
        <v>103.72182683093769</v>
      </c>
      <c r="U24" s="119">
        <v>246360.60899999997</v>
      </c>
      <c r="V24" s="120">
        <f t="shared" si="16"/>
        <v>56714.568999999989</v>
      </c>
      <c r="W24" s="121">
        <f t="shared" si="34"/>
        <v>123.02095664977027</v>
      </c>
    </row>
    <row r="25" spans="1:26" s="106" customFormat="1" ht="23.25" x14ac:dyDescent="0.25">
      <c r="A25" s="78" t="s">
        <v>142</v>
      </c>
      <c r="B25" s="162" t="s">
        <v>58</v>
      </c>
      <c r="C25" s="188"/>
      <c r="D25" s="118">
        <v>1410</v>
      </c>
      <c r="E25" s="118">
        <v>2424</v>
      </c>
      <c r="F25" s="119">
        <f t="shared" si="18"/>
        <v>2510.9070000000002</v>
      </c>
      <c r="G25" s="118">
        <v>204.43299999999999</v>
      </c>
      <c r="H25" s="118">
        <v>73.540000000000006</v>
      </c>
      <c r="I25" s="118">
        <v>34.834000000000003</v>
      </c>
      <c r="J25" s="118">
        <v>154.41999999999999</v>
      </c>
      <c r="K25" s="118">
        <v>145.92500000000001</v>
      </c>
      <c r="L25" s="118">
        <v>78</v>
      </c>
      <c r="M25" s="118">
        <v>426.25</v>
      </c>
      <c r="N25" s="118">
        <v>256.05700000000002</v>
      </c>
      <c r="O25" s="118">
        <v>168.75</v>
      </c>
      <c r="P25" s="118">
        <v>594.32899999999995</v>
      </c>
      <c r="Q25" s="118">
        <v>237.226</v>
      </c>
      <c r="R25" s="118">
        <v>137.143</v>
      </c>
      <c r="S25" s="120">
        <f t="shared" si="19"/>
        <v>86.907000000000153</v>
      </c>
      <c r="T25" s="121">
        <f t="shared" si="20"/>
        <v>103.58527227722773</v>
      </c>
      <c r="U25" s="119">
        <v>1340.962</v>
      </c>
      <c r="V25" s="120">
        <f t="shared" si="16"/>
        <v>1169.9450000000002</v>
      </c>
      <c r="W25" s="121">
        <f t="shared" si="34"/>
        <v>187.24669304573882</v>
      </c>
      <c r="X25" s="121">
        <f>100-W25</f>
        <v>-87.246693045738823</v>
      </c>
      <c r="Y25" s="107"/>
      <c r="Z25" s="108" t="e">
        <f>F23/#REF!*100</f>
        <v>#REF!</v>
      </c>
    </row>
    <row r="26" spans="1:26" s="110" customFormat="1" ht="23.25" x14ac:dyDescent="0.25">
      <c r="A26" s="78" t="s">
        <v>143</v>
      </c>
      <c r="B26" s="162" t="s">
        <v>40</v>
      </c>
      <c r="C26" s="109" t="s">
        <v>39</v>
      </c>
      <c r="D26" s="118">
        <v>2250</v>
      </c>
      <c r="E26" s="118">
        <v>2524</v>
      </c>
      <c r="F26" s="119">
        <f t="shared" si="18"/>
        <v>2550.7919999999999</v>
      </c>
      <c r="G26" s="118">
        <v>138.30099999999999</v>
      </c>
      <c r="H26" s="118">
        <v>277.06400000000002</v>
      </c>
      <c r="I26" s="118">
        <v>62.359000000000002</v>
      </c>
      <c r="J26" s="118">
        <v>252.548</v>
      </c>
      <c r="K26" s="118">
        <v>210.529</v>
      </c>
      <c r="L26" s="118">
        <v>93.471000000000004</v>
      </c>
      <c r="M26" s="118">
        <v>271.08600000000001</v>
      </c>
      <c r="N26" s="118">
        <v>318.13400000000001</v>
      </c>
      <c r="O26" s="118">
        <v>165.05</v>
      </c>
      <c r="P26" s="118">
        <v>279.887</v>
      </c>
      <c r="Q26" s="118">
        <v>420.84800000000001</v>
      </c>
      <c r="R26" s="118">
        <v>61.515000000000001</v>
      </c>
      <c r="S26" s="120">
        <f t="shared" si="19"/>
        <v>26.791999999999916</v>
      </c>
      <c r="T26" s="121">
        <f t="shared" si="20"/>
        <v>101.06148969889064</v>
      </c>
      <c r="U26" s="119">
        <v>2122.2240000000002</v>
      </c>
      <c r="V26" s="118">
        <f t="shared" si="16"/>
        <v>428.56799999999976</v>
      </c>
      <c r="W26" s="121">
        <f t="shared" si="34"/>
        <v>120.19428674824147</v>
      </c>
    </row>
    <row r="27" spans="1:26" s="106" customFormat="1" ht="23.25" x14ac:dyDescent="0.25">
      <c r="A27" s="78" t="s">
        <v>144</v>
      </c>
      <c r="B27" s="162" t="s">
        <v>33</v>
      </c>
      <c r="C27" s="142" t="s">
        <v>34</v>
      </c>
      <c r="D27" s="118">
        <v>751524.48499999999</v>
      </c>
      <c r="E27" s="118">
        <v>842944.95400000003</v>
      </c>
      <c r="F27" s="119">
        <f t="shared" si="18"/>
        <v>856537.179</v>
      </c>
      <c r="G27" s="118">
        <v>100717.545</v>
      </c>
      <c r="H27" s="118">
        <v>66393.952000000005</v>
      </c>
      <c r="I27" s="118">
        <v>40961.137999999999</v>
      </c>
      <c r="J27" s="118">
        <v>81653.604000000007</v>
      </c>
      <c r="K27" s="118">
        <v>63842.883000000002</v>
      </c>
      <c r="L27" s="118">
        <v>47681.413</v>
      </c>
      <c r="M27" s="118">
        <v>87331.634000000005</v>
      </c>
      <c r="N27" s="118">
        <v>75693.668999999994</v>
      </c>
      <c r="O27" s="118">
        <v>42019.442999999999</v>
      </c>
      <c r="P27" s="118">
        <v>107976.333</v>
      </c>
      <c r="Q27" s="118">
        <v>95382.547000000006</v>
      </c>
      <c r="R27" s="118">
        <v>46883.017999999996</v>
      </c>
      <c r="S27" s="120">
        <f t="shared" si="19"/>
        <v>13592.224999999977</v>
      </c>
      <c r="T27" s="121">
        <f t="shared" si="20"/>
        <v>101.6124688730268</v>
      </c>
      <c r="U27" s="119">
        <v>699241.27100000007</v>
      </c>
      <c r="V27" s="120">
        <f t="shared" si="16"/>
        <v>157295.90799999994</v>
      </c>
      <c r="W27" s="121">
        <f t="shared" si="34"/>
        <v>122.4952265439149</v>
      </c>
      <c r="Y27" s="107"/>
      <c r="Z27" s="108" t="e">
        <f>F27/#REF!*100</f>
        <v>#REF!</v>
      </c>
    </row>
    <row r="28" spans="1:26" s="77" customFormat="1" ht="39" x14ac:dyDescent="0.25">
      <c r="A28" s="73">
        <v>7</v>
      </c>
      <c r="B28" s="82" t="s">
        <v>46</v>
      </c>
      <c r="C28" s="74" t="s">
        <v>17</v>
      </c>
      <c r="D28" s="114">
        <v>940</v>
      </c>
      <c r="E28" s="114">
        <v>2605</v>
      </c>
      <c r="F28" s="115">
        <f t="shared" si="18"/>
        <v>2609.4479999999999</v>
      </c>
      <c r="G28" s="114">
        <v>1.22</v>
      </c>
      <c r="H28" s="114">
        <v>9.2029999999999994</v>
      </c>
      <c r="I28" s="114">
        <v>370.61599999999999</v>
      </c>
      <c r="J28" s="114">
        <v>47.322000000000003</v>
      </c>
      <c r="K28" s="114">
        <v>485.68299999999999</v>
      </c>
      <c r="L28" s="114">
        <v>0.34</v>
      </c>
      <c r="M28" s="114">
        <v>32.968000000000004</v>
      </c>
      <c r="N28" s="114">
        <v>701.89099999999996</v>
      </c>
      <c r="O28" s="114">
        <v>0.34</v>
      </c>
      <c r="P28" s="114">
        <v>188.845</v>
      </c>
      <c r="Q28" s="114">
        <v>771.02</v>
      </c>
      <c r="R28" s="114">
        <v>0</v>
      </c>
      <c r="S28" s="116">
        <f t="shared" si="19"/>
        <v>4.4479999999998654</v>
      </c>
      <c r="T28" s="117">
        <f t="shared" si="20"/>
        <v>100.17074856046064</v>
      </c>
      <c r="U28" s="115">
        <v>899.97399999999982</v>
      </c>
      <c r="V28" s="116">
        <f t="shared" si="16"/>
        <v>1709.4740000000002</v>
      </c>
      <c r="W28" s="117">
        <f t="shared" si="34"/>
        <v>289.94704291457316</v>
      </c>
      <c r="X28" s="76">
        <f>100-W28</f>
        <v>-189.94704291457316</v>
      </c>
    </row>
    <row r="29" spans="1:26" s="77" customFormat="1" ht="23.25" x14ac:dyDescent="0.25">
      <c r="A29" s="73">
        <f t="shared" ref="A29:A37" si="35">A28+1</f>
        <v>8</v>
      </c>
      <c r="B29" s="82" t="s">
        <v>68</v>
      </c>
      <c r="C29" s="74" t="s">
        <v>67</v>
      </c>
      <c r="D29" s="114">
        <v>29000</v>
      </c>
      <c r="E29" s="114">
        <v>43500</v>
      </c>
      <c r="F29" s="115">
        <f t="shared" si="18"/>
        <v>43735.001000000004</v>
      </c>
      <c r="G29" s="114">
        <v>0</v>
      </c>
      <c r="H29" s="114">
        <v>0</v>
      </c>
      <c r="I29" s="114">
        <v>30343.200000000001</v>
      </c>
      <c r="J29" s="114">
        <v>0</v>
      </c>
      <c r="K29" s="114">
        <v>0</v>
      </c>
      <c r="L29" s="114">
        <v>0</v>
      </c>
      <c r="M29" s="114">
        <v>0</v>
      </c>
      <c r="N29" s="114">
        <v>0</v>
      </c>
      <c r="O29" s="114">
        <v>13160.978999999999</v>
      </c>
      <c r="P29" s="114">
        <v>0</v>
      </c>
      <c r="Q29" s="114">
        <v>0</v>
      </c>
      <c r="R29" s="114">
        <v>230.822</v>
      </c>
      <c r="S29" s="116">
        <f t="shared" si="19"/>
        <v>235.00100000000384</v>
      </c>
      <c r="T29" s="117">
        <f t="shared" si="20"/>
        <v>100.54023218390806</v>
      </c>
      <c r="U29" s="115">
        <v>15407.810000000001</v>
      </c>
      <c r="V29" s="116">
        <f t="shared" si="16"/>
        <v>28327.191000000003</v>
      </c>
      <c r="W29" s="117">
        <f t="shared" si="34"/>
        <v>283.84956070979587</v>
      </c>
    </row>
    <row r="30" spans="1:26" s="77" customFormat="1" ht="23.25" x14ac:dyDescent="0.25">
      <c r="A30" s="73">
        <f t="shared" si="35"/>
        <v>9</v>
      </c>
      <c r="B30" s="82" t="s">
        <v>8</v>
      </c>
      <c r="C30" s="74" t="s">
        <v>18</v>
      </c>
      <c r="D30" s="114">
        <v>100</v>
      </c>
      <c r="E30" s="114">
        <v>862.9</v>
      </c>
      <c r="F30" s="115">
        <f t="shared" si="18"/>
        <v>862.92</v>
      </c>
      <c r="G30" s="114">
        <v>87.317999999999998</v>
      </c>
      <c r="H30" s="114">
        <v>69.724000000000004</v>
      </c>
      <c r="I30" s="114">
        <v>430.935</v>
      </c>
      <c r="J30" s="114">
        <v>257.94299999999998</v>
      </c>
      <c r="K30" s="114">
        <v>0</v>
      </c>
      <c r="L30" s="114">
        <v>0</v>
      </c>
      <c r="M30" s="114">
        <v>0</v>
      </c>
      <c r="N30" s="114">
        <v>0</v>
      </c>
      <c r="O30" s="114">
        <v>0</v>
      </c>
      <c r="P30" s="114">
        <v>17</v>
      </c>
      <c r="Q30" s="114">
        <v>0</v>
      </c>
      <c r="R30" s="114">
        <v>0</v>
      </c>
      <c r="S30" s="116">
        <f t="shared" si="19"/>
        <v>1.999999999998181E-2</v>
      </c>
      <c r="T30" s="117">
        <f t="shared" si="20"/>
        <v>100.00231776567389</v>
      </c>
      <c r="U30" s="115">
        <v>912.52</v>
      </c>
      <c r="V30" s="116">
        <f t="shared" si="16"/>
        <v>-49.600000000000023</v>
      </c>
      <c r="W30" s="117">
        <f t="shared" si="34"/>
        <v>94.564502695831322</v>
      </c>
    </row>
    <row r="31" spans="1:26" s="77" customFormat="1" ht="58.5" x14ac:dyDescent="0.25">
      <c r="A31" s="73">
        <f t="shared" si="35"/>
        <v>10</v>
      </c>
      <c r="B31" s="135" t="s">
        <v>86</v>
      </c>
      <c r="C31" s="99" t="s">
        <v>87</v>
      </c>
      <c r="D31" s="114">
        <v>12</v>
      </c>
      <c r="E31" s="114">
        <v>0</v>
      </c>
      <c r="F31" s="115">
        <f t="shared" si="18"/>
        <v>-0.44000000000000128</v>
      </c>
      <c r="G31" s="114">
        <v>7.4999999999999997E-2</v>
      </c>
      <c r="H31" s="114">
        <v>0</v>
      </c>
      <c r="I31" s="114">
        <v>-11.85</v>
      </c>
      <c r="J31" s="114">
        <v>0</v>
      </c>
      <c r="K31" s="114">
        <v>1.135</v>
      </c>
      <c r="L31" s="114">
        <v>0</v>
      </c>
      <c r="M31" s="114">
        <v>0</v>
      </c>
      <c r="N31" s="114">
        <v>5.0999999999999996</v>
      </c>
      <c r="O31" s="114">
        <v>0</v>
      </c>
      <c r="P31" s="114">
        <v>0</v>
      </c>
      <c r="Q31" s="114">
        <v>5.0999999999999996</v>
      </c>
      <c r="R31" s="114">
        <v>0</v>
      </c>
      <c r="S31" s="116">
        <f t="shared" si="19"/>
        <v>-0.44000000000000128</v>
      </c>
      <c r="T31" s="117"/>
      <c r="U31" s="115">
        <v>11.934999999999999</v>
      </c>
      <c r="V31" s="116">
        <f t="shared" si="16"/>
        <v>-12.375</v>
      </c>
      <c r="W31" s="117">
        <f t="shared" si="34"/>
        <v>-3.686635944700472</v>
      </c>
    </row>
    <row r="32" spans="1:26" s="77" customFormat="1" ht="34.5" customHeight="1" x14ac:dyDescent="0.25">
      <c r="A32" s="73">
        <f t="shared" si="35"/>
        <v>11</v>
      </c>
      <c r="B32" s="131" t="s">
        <v>30</v>
      </c>
      <c r="C32" s="74" t="s">
        <v>24</v>
      </c>
      <c r="D32" s="114">
        <v>10000</v>
      </c>
      <c r="E32" s="114">
        <v>14600</v>
      </c>
      <c r="F32" s="115">
        <f t="shared" si="18"/>
        <v>15024.214</v>
      </c>
      <c r="G32" s="114">
        <v>808.93100000000004</v>
      </c>
      <c r="H32" s="114">
        <v>945.82799999999997</v>
      </c>
      <c r="I32" s="114">
        <v>1144.22</v>
      </c>
      <c r="J32" s="114">
        <v>1080.779</v>
      </c>
      <c r="K32" s="114">
        <v>1569.3620000000001</v>
      </c>
      <c r="L32" s="114">
        <v>1179.481</v>
      </c>
      <c r="M32" s="114">
        <v>1178.9770000000001</v>
      </c>
      <c r="N32" s="114">
        <v>1524.769</v>
      </c>
      <c r="O32" s="114">
        <v>1289.8209999999999</v>
      </c>
      <c r="P32" s="114">
        <v>1569.5609999999999</v>
      </c>
      <c r="Q32" s="114">
        <v>1646.886</v>
      </c>
      <c r="R32" s="114">
        <v>1085.5989999999999</v>
      </c>
      <c r="S32" s="116">
        <f t="shared" si="19"/>
        <v>424.21399999999994</v>
      </c>
      <c r="T32" s="117">
        <f t="shared" si="20"/>
        <v>102.90557534246577</v>
      </c>
      <c r="U32" s="115">
        <v>9246.259</v>
      </c>
      <c r="V32" s="116">
        <f t="shared" si="16"/>
        <v>5777.9549999999999</v>
      </c>
      <c r="W32" s="117">
        <f t="shared" si="34"/>
        <v>162.48965122002315</v>
      </c>
      <c r="X32" s="76">
        <f>100-W32</f>
        <v>-62.489651220023148</v>
      </c>
    </row>
    <row r="33" spans="1:27" s="77" customFormat="1" ht="39" x14ac:dyDescent="0.25">
      <c r="A33" s="73">
        <f t="shared" si="35"/>
        <v>12</v>
      </c>
      <c r="B33" s="131" t="s">
        <v>78</v>
      </c>
      <c r="C33" s="74" t="s">
        <v>77</v>
      </c>
      <c r="D33" s="114">
        <v>450</v>
      </c>
      <c r="E33" s="114">
        <v>860</v>
      </c>
      <c r="F33" s="115">
        <f t="shared" si="18"/>
        <v>860.47799999999995</v>
      </c>
      <c r="G33" s="114">
        <v>26</v>
      </c>
      <c r="H33" s="114">
        <v>107</v>
      </c>
      <c r="I33" s="114">
        <v>33.244999999999997</v>
      </c>
      <c r="J33" s="114">
        <v>31.8</v>
      </c>
      <c r="K33" s="114">
        <v>103.499</v>
      </c>
      <c r="L33" s="114">
        <v>83.5</v>
      </c>
      <c r="M33" s="114">
        <v>46</v>
      </c>
      <c r="N33" s="114">
        <v>161.72200000000001</v>
      </c>
      <c r="O33" s="114">
        <v>12.148</v>
      </c>
      <c r="P33" s="114">
        <v>59.872</v>
      </c>
      <c r="Q33" s="114">
        <v>22.2</v>
      </c>
      <c r="R33" s="114">
        <v>173.49199999999999</v>
      </c>
      <c r="S33" s="116">
        <f t="shared" si="19"/>
        <v>0.4779999999999518</v>
      </c>
      <c r="T33" s="117">
        <f t="shared" si="20"/>
        <v>100.05558139534882</v>
      </c>
      <c r="U33" s="115">
        <v>739.45500000000004</v>
      </c>
      <c r="V33" s="116">
        <f t="shared" si="16"/>
        <v>121.02299999999991</v>
      </c>
      <c r="W33" s="117">
        <f t="shared" si="34"/>
        <v>116.36651317524391</v>
      </c>
    </row>
    <row r="34" spans="1:27" s="77" customFormat="1" ht="23.25" x14ac:dyDescent="0.25">
      <c r="A34" s="73">
        <f t="shared" si="35"/>
        <v>13</v>
      </c>
      <c r="B34" s="131" t="s">
        <v>105</v>
      </c>
      <c r="C34" s="74" t="s">
        <v>106</v>
      </c>
      <c r="D34" s="114">
        <v>17700</v>
      </c>
      <c r="E34" s="114">
        <v>20100</v>
      </c>
      <c r="F34" s="115">
        <f t="shared" si="18"/>
        <v>20791.851999999999</v>
      </c>
      <c r="G34" s="114">
        <v>1414.5129999999999</v>
      </c>
      <c r="H34" s="114">
        <v>1797.0070000000001</v>
      </c>
      <c r="I34" s="114">
        <v>1830.355</v>
      </c>
      <c r="J34" s="114">
        <v>1762.269</v>
      </c>
      <c r="K34" s="114">
        <v>1736.9860000000001</v>
      </c>
      <c r="L34" s="114">
        <v>1563.895</v>
      </c>
      <c r="M34" s="114">
        <v>1629.444</v>
      </c>
      <c r="N34" s="114">
        <v>1742.35</v>
      </c>
      <c r="O34" s="114">
        <v>1593.8009999999999</v>
      </c>
      <c r="P34" s="114">
        <v>2357.0430000000001</v>
      </c>
      <c r="Q34" s="114">
        <v>1664.3520000000001</v>
      </c>
      <c r="R34" s="114">
        <v>1699.837</v>
      </c>
      <c r="S34" s="116">
        <f t="shared" si="19"/>
        <v>691.85199999999895</v>
      </c>
      <c r="T34" s="117">
        <f t="shared" si="20"/>
        <v>103.44204975124379</v>
      </c>
      <c r="U34" s="115">
        <v>17810.936999999998</v>
      </c>
      <c r="V34" s="116">
        <f t="shared" si="16"/>
        <v>2980.9150000000009</v>
      </c>
      <c r="W34" s="117">
        <f t="shared" si="34"/>
        <v>116.73642998119639</v>
      </c>
    </row>
    <row r="35" spans="1:27" s="77" customFormat="1" ht="39" x14ac:dyDescent="0.25">
      <c r="A35" s="73">
        <f>A34+1</f>
        <v>14</v>
      </c>
      <c r="B35" s="131" t="s">
        <v>154</v>
      </c>
      <c r="C35" s="74" t="s">
        <v>153</v>
      </c>
      <c r="D35" s="114">
        <v>0</v>
      </c>
      <c r="E35" s="114">
        <v>3385</v>
      </c>
      <c r="F35" s="115">
        <f t="shared" si="18"/>
        <v>3436.9169999999999</v>
      </c>
      <c r="G35" s="114">
        <v>0</v>
      </c>
      <c r="H35" s="114">
        <v>501.57299999999998</v>
      </c>
      <c r="I35" s="114">
        <v>891.15099999999995</v>
      </c>
      <c r="J35" s="114">
        <v>30.734000000000002</v>
      </c>
      <c r="K35" s="114">
        <v>54.744999999999997</v>
      </c>
      <c r="L35" s="114">
        <v>92.102000000000004</v>
      </c>
      <c r="M35" s="114">
        <v>363.49299999999999</v>
      </c>
      <c r="N35" s="114">
        <v>508.29500000000002</v>
      </c>
      <c r="O35" s="114">
        <v>307.93599999999998</v>
      </c>
      <c r="P35" s="114">
        <v>237.18299999999999</v>
      </c>
      <c r="Q35" s="114">
        <v>334.23899999999998</v>
      </c>
      <c r="R35" s="114">
        <v>115.46599999999999</v>
      </c>
      <c r="S35" s="116">
        <f t="shared" si="19"/>
        <v>51.916999999999916</v>
      </c>
      <c r="T35" s="117">
        <f t="shared" si="20"/>
        <v>101.53373707533235</v>
      </c>
      <c r="U35" s="115">
        <v>0</v>
      </c>
      <c r="V35" s="116">
        <f t="shared" si="16"/>
        <v>3436.9169999999999</v>
      </c>
      <c r="W35" s="117"/>
    </row>
    <row r="36" spans="1:27" s="77" customFormat="1" ht="78" x14ac:dyDescent="0.25">
      <c r="A36" s="73">
        <f t="shared" si="35"/>
        <v>15</v>
      </c>
      <c r="B36" s="131" t="s">
        <v>129</v>
      </c>
      <c r="C36" s="74" t="s">
        <v>130</v>
      </c>
      <c r="D36" s="114">
        <v>58</v>
      </c>
      <c r="E36" s="114">
        <v>51.5</v>
      </c>
      <c r="F36" s="115">
        <f t="shared" si="18"/>
        <v>54.265999999999998</v>
      </c>
      <c r="G36" s="114">
        <v>1.99</v>
      </c>
      <c r="H36" s="114">
        <v>5.36</v>
      </c>
      <c r="I36" s="114">
        <v>2.0099999999999998</v>
      </c>
      <c r="J36" s="114">
        <v>2.68</v>
      </c>
      <c r="K36" s="114">
        <v>6.03</v>
      </c>
      <c r="L36" s="114">
        <v>2.0099999999999998</v>
      </c>
      <c r="M36" s="114">
        <v>8.718</v>
      </c>
      <c r="N36" s="114">
        <v>3.35</v>
      </c>
      <c r="O36" s="114">
        <v>10.728</v>
      </c>
      <c r="P36" s="114">
        <v>2.68</v>
      </c>
      <c r="Q36" s="114">
        <v>1.34</v>
      </c>
      <c r="R36" s="114">
        <v>7.37</v>
      </c>
      <c r="S36" s="116">
        <f t="shared" si="19"/>
        <v>2.7659999999999982</v>
      </c>
      <c r="T36" s="117">
        <f t="shared" si="20"/>
        <v>105.37087378640777</v>
      </c>
      <c r="U36" s="115">
        <v>55.824000000000005</v>
      </c>
      <c r="V36" s="116">
        <f t="shared" si="16"/>
        <v>-1.5580000000000069</v>
      </c>
      <c r="W36" s="117">
        <f t="shared" ref="W36:W45" si="36">F36/U36*100</f>
        <v>97.209085697907696</v>
      </c>
    </row>
    <row r="37" spans="1:27" s="77" customFormat="1" ht="23.25" x14ac:dyDescent="0.25">
      <c r="A37" s="73">
        <f t="shared" si="35"/>
        <v>16</v>
      </c>
      <c r="B37" s="131" t="s">
        <v>80</v>
      </c>
      <c r="C37" s="74" t="s">
        <v>79</v>
      </c>
      <c r="D37" s="114">
        <f>SUM(D38:D41)</f>
        <v>43825</v>
      </c>
      <c r="E37" s="114">
        <f>SUM(E38:E41)</f>
        <v>37497.5</v>
      </c>
      <c r="F37" s="115">
        <f t="shared" si="18"/>
        <v>38338.589999999997</v>
      </c>
      <c r="G37" s="114">
        <f t="shared" ref="G37:R37" si="37">SUM(G38:G41)</f>
        <v>2787.4590000000003</v>
      </c>
      <c r="H37" s="114">
        <f t="shared" ref="H37:Q37" si="38">SUM(H38:H41)</f>
        <v>3000.232</v>
      </c>
      <c r="I37" s="114">
        <f t="shared" si="38"/>
        <v>3380.7479999999996</v>
      </c>
      <c r="J37" s="114">
        <f t="shared" si="38"/>
        <v>2782.9470000000006</v>
      </c>
      <c r="K37" s="114">
        <f t="shared" si="38"/>
        <v>3854.3329999999996</v>
      </c>
      <c r="L37" s="114">
        <f t="shared" si="38"/>
        <v>3910.6880000000001</v>
      </c>
      <c r="M37" s="114">
        <f t="shared" si="38"/>
        <v>3717.2630000000004</v>
      </c>
      <c r="N37" s="114">
        <f t="shared" si="38"/>
        <v>3672.7110000000002</v>
      </c>
      <c r="O37" s="114">
        <f t="shared" si="38"/>
        <v>2946.7330000000006</v>
      </c>
      <c r="P37" s="114">
        <f t="shared" si="38"/>
        <v>2818.3330000000001</v>
      </c>
      <c r="Q37" s="114">
        <f t="shared" si="38"/>
        <v>2730.6910000000003</v>
      </c>
      <c r="R37" s="114">
        <f t="shared" si="37"/>
        <v>2736.4520000000002</v>
      </c>
      <c r="S37" s="116">
        <f t="shared" si="19"/>
        <v>841.08999999999651</v>
      </c>
      <c r="T37" s="117">
        <f t="shared" si="20"/>
        <v>102.24305620374692</v>
      </c>
      <c r="U37" s="115">
        <f t="shared" ref="U37" si="39">SUM(U38:U41)</f>
        <v>41159.521000000008</v>
      </c>
      <c r="V37" s="116">
        <f t="shared" si="16"/>
        <v>-2820.9310000000114</v>
      </c>
      <c r="W37" s="117">
        <f t="shared" si="36"/>
        <v>93.146346382408069</v>
      </c>
    </row>
    <row r="38" spans="1:27" s="81" customFormat="1" ht="39" x14ac:dyDescent="0.25">
      <c r="A38" s="78" t="s">
        <v>155</v>
      </c>
      <c r="B38" s="132" t="s">
        <v>72</v>
      </c>
      <c r="C38" s="142" t="s">
        <v>71</v>
      </c>
      <c r="D38" s="118">
        <v>1100</v>
      </c>
      <c r="E38" s="118">
        <v>1560</v>
      </c>
      <c r="F38" s="119">
        <f t="shared" si="18"/>
        <v>1603.23</v>
      </c>
      <c r="G38" s="118">
        <v>84.753</v>
      </c>
      <c r="H38" s="118">
        <v>114.929</v>
      </c>
      <c r="I38" s="118">
        <v>107.158</v>
      </c>
      <c r="J38" s="118">
        <v>110.23</v>
      </c>
      <c r="K38" s="118">
        <v>103.432</v>
      </c>
      <c r="L38" s="118">
        <v>196.40600000000001</v>
      </c>
      <c r="M38" s="118">
        <v>143.55199999999999</v>
      </c>
      <c r="N38" s="118">
        <v>170.68799999999999</v>
      </c>
      <c r="O38" s="118">
        <v>149.43600000000001</v>
      </c>
      <c r="P38" s="118">
        <v>142.31</v>
      </c>
      <c r="Q38" s="118">
        <v>158.76599999999999</v>
      </c>
      <c r="R38" s="118">
        <v>121.57</v>
      </c>
      <c r="S38" s="120">
        <f t="shared" si="19"/>
        <v>43.230000000000018</v>
      </c>
      <c r="T38" s="121">
        <f t="shared" si="20"/>
        <v>102.77115384615385</v>
      </c>
      <c r="U38" s="119">
        <v>1032.107</v>
      </c>
      <c r="V38" s="120">
        <f t="shared" si="16"/>
        <v>571.12300000000005</v>
      </c>
      <c r="W38" s="121">
        <f t="shared" si="36"/>
        <v>155.33563864986868</v>
      </c>
      <c r="X38" s="121">
        <f>W38-100</f>
        <v>55.335638649868685</v>
      </c>
      <c r="Y38" s="79"/>
    </row>
    <row r="39" spans="1:27" s="81" customFormat="1" ht="23.25" x14ac:dyDescent="0.25">
      <c r="A39" s="78" t="s">
        <v>156</v>
      </c>
      <c r="B39" s="133" t="s">
        <v>59</v>
      </c>
      <c r="C39" s="65" t="s">
        <v>60</v>
      </c>
      <c r="D39" s="118">
        <v>42000</v>
      </c>
      <c r="E39" s="118">
        <v>35000</v>
      </c>
      <c r="F39" s="119">
        <f t="shared" si="18"/>
        <v>35758.185999999994</v>
      </c>
      <c r="G39" s="118">
        <v>2625.3359999999998</v>
      </c>
      <c r="H39" s="118">
        <v>2807.0549999999998</v>
      </c>
      <c r="I39" s="118">
        <v>3209.8519999999999</v>
      </c>
      <c r="J39" s="118">
        <v>2617.3290000000002</v>
      </c>
      <c r="K39" s="118">
        <v>3674.4009999999998</v>
      </c>
      <c r="L39" s="118">
        <v>3636.848</v>
      </c>
      <c r="M39" s="118">
        <v>3481.4430000000002</v>
      </c>
      <c r="N39" s="118">
        <v>3439.8110000000001</v>
      </c>
      <c r="O39" s="118">
        <v>2691.1590000000001</v>
      </c>
      <c r="P39" s="118">
        <v>2599.61</v>
      </c>
      <c r="Q39" s="118">
        <v>2472.6280000000002</v>
      </c>
      <c r="R39" s="118">
        <v>2502.7139999999999</v>
      </c>
      <c r="S39" s="120">
        <f t="shared" si="19"/>
        <v>758.18599999999424</v>
      </c>
      <c r="T39" s="121">
        <f t="shared" si="20"/>
        <v>102.16624571428569</v>
      </c>
      <c r="U39" s="119">
        <v>39458.226999999999</v>
      </c>
      <c r="V39" s="120">
        <f t="shared" ref="V39:V70" si="40">F39-U39</f>
        <v>-3700.0410000000047</v>
      </c>
      <c r="W39" s="121">
        <f t="shared" si="36"/>
        <v>90.622890886607749</v>
      </c>
      <c r="X39" s="121">
        <f>W39-100</f>
        <v>-9.3771091133922511</v>
      </c>
      <c r="Y39" s="80"/>
    </row>
    <row r="40" spans="1:27" s="81" customFormat="1" ht="39" x14ac:dyDescent="0.25">
      <c r="A40" s="78" t="s">
        <v>157</v>
      </c>
      <c r="B40" s="133" t="s">
        <v>76</v>
      </c>
      <c r="C40" s="65" t="s">
        <v>73</v>
      </c>
      <c r="D40" s="118">
        <v>680</v>
      </c>
      <c r="E40" s="118">
        <v>815</v>
      </c>
      <c r="F40" s="119">
        <f t="shared" si="18"/>
        <v>850.58699999999999</v>
      </c>
      <c r="G40" s="118">
        <v>73.34</v>
      </c>
      <c r="H40" s="118">
        <v>51.128</v>
      </c>
      <c r="I40" s="118">
        <v>60.787999999999997</v>
      </c>
      <c r="J40" s="118">
        <v>51.357999999999997</v>
      </c>
      <c r="K40" s="118">
        <v>72.23</v>
      </c>
      <c r="L40" s="118">
        <v>66.144000000000005</v>
      </c>
      <c r="M40" s="118">
        <v>64.608000000000004</v>
      </c>
      <c r="N40" s="118">
        <v>54.841999999999999</v>
      </c>
      <c r="O40" s="118">
        <v>97.817999999999998</v>
      </c>
      <c r="P40" s="118">
        <v>71.843000000000004</v>
      </c>
      <c r="Q40" s="118">
        <v>89.09</v>
      </c>
      <c r="R40" s="118">
        <v>97.397999999999996</v>
      </c>
      <c r="S40" s="120">
        <f t="shared" si="19"/>
        <v>35.586999999999989</v>
      </c>
      <c r="T40" s="121">
        <f t="shared" si="20"/>
        <v>104.36650306748464</v>
      </c>
      <c r="U40" s="119">
        <v>618.74699999999996</v>
      </c>
      <c r="V40" s="120">
        <f t="shared" si="40"/>
        <v>231.84000000000003</v>
      </c>
      <c r="W40" s="121">
        <f t="shared" si="36"/>
        <v>137.46927257829128</v>
      </c>
    </row>
    <row r="41" spans="1:27" s="81" customFormat="1" ht="97.5" x14ac:dyDescent="0.25">
      <c r="A41" s="78" t="s">
        <v>158</v>
      </c>
      <c r="B41" s="134" t="s">
        <v>75</v>
      </c>
      <c r="C41" s="65" t="s">
        <v>74</v>
      </c>
      <c r="D41" s="118">
        <v>45</v>
      </c>
      <c r="E41" s="118">
        <v>122.5</v>
      </c>
      <c r="F41" s="119">
        <f t="shared" si="18"/>
        <v>126.587</v>
      </c>
      <c r="G41" s="118">
        <v>4.03</v>
      </c>
      <c r="H41" s="118">
        <v>27.12</v>
      </c>
      <c r="I41" s="118">
        <v>2.95</v>
      </c>
      <c r="J41" s="118">
        <v>4.03</v>
      </c>
      <c r="K41" s="118">
        <v>4.2699999999999996</v>
      </c>
      <c r="L41" s="118">
        <v>11.29</v>
      </c>
      <c r="M41" s="118">
        <v>27.66</v>
      </c>
      <c r="N41" s="118">
        <v>7.37</v>
      </c>
      <c r="O41" s="118">
        <v>8.32</v>
      </c>
      <c r="P41" s="118">
        <v>4.57</v>
      </c>
      <c r="Q41" s="118">
        <v>10.207000000000001</v>
      </c>
      <c r="R41" s="118">
        <v>14.77</v>
      </c>
      <c r="S41" s="120">
        <f t="shared" si="19"/>
        <v>4.0870000000000033</v>
      </c>
      <c r="T41" s="121">
        <f t="shared" si="20"/>
        <v>103.33632653061224</v>
      </c>
      <c r="U41" s="119">
        <v>50.44</v>
      </c>
      <c r="V41" s="120">
        <f t="shared" si="40"/>
        <v>76.147000000000006</v>
      </c>
      <c r="W41" s="121">
        <f t="shared" si="36"/>
        <v>250.96550356859635</v>
      </c>
    </row>
    <row r="42" spans="1:27" s="77" customFormat="1" ht="39" x14ac:dyDescent="0.25">
      <c r="A42" s="73">
        <v>16</v>
      </c>
      <c r="B42" s="168" t="s">
        <v>35</v>
      </c>
      <c r="C42" s="74" t="s">
        <v>19</v>
      </c>
      <c r="D42" s="114">
        <v>12000</v>
      </c>
      <c r="E42" s="114">
        <v>14230</v>
      </c>
      <c r="F42" s="115">
        <f t="shared" si="18"/>
        <v>14236.475999999999</v>
      </c>
      <c r="G42" s="114">
        <v>3396.0749999999998</v>
      </c>
      <c r="H42" s="114">
        <v>827.53599999999994</v>
      </c>
      <c r="I42" s="114">
        <v>1208.2950000000001</v>
      </c>
      <c r="J42" s="114">
        <v>1576.239</v>
      </c>
      <c r="K42" s="114">
        <v>1289.481</v>
      </c>
      <c r="L42" s="114">
        <v>1372.46</v>
      </c>
      <c r="M42" s="114">
        <v>830.077</v>
      </c>
      <c r="N42" s="114">
        <v>852.76599999999996</v>
      </c>
      <c r="O42" s="114">
        <v>785.77</v>
      </c>
      <c r="P42" s="114">
        <v>814.42200000000003</v>
      </c>
      <c r="Q42" s="114">
        <v>858.51499999999999</v>
      </c>
      <c r="R42" s="114">
        <v>424.84</v>
      </c>
      <c r="S42" s="116">
        <f t="shared" si="19"/>
        <v>6.4759999999987485</v>
      </c>
      <c r="T42" s="117">
        <f t="shared" si="20"/>
        <v>100.04550948699928</v>
      </c>
      <c r="U42" s="115">
        <v>11885.116999999998</v>
      </c>
      <c r="V42" s="116">
        <f t="shared" si="40"/>
        <v>2351.3590000000004</v>
      </c>
      <c r="W42" s="117">
        <f t="shared" si="36"/>
        <v>119.78406270632422</v>
      </c>
      <c r="X42" s="77">
        <v>3831.8429999999998</v>
      </c>
    </row>
    <row r="43" spans="1:27" s="77" customFormat="1" ht="23.25" x14ac:dyDescent="0.25">
      <c r="A43" s="73">
        <f t="shared" ref="A43:A49" si="41">A42+1</f>
        <v>17</v>
      </c>
      <c r="B43" s="82" t="s">
        <v>54</v>
      </c>
      <c r="C43" s="74" t="s">
        <v>15</v>
      </c>
      <c r="D43" s="114">
        <v>405.2</v>
      </c>
      <c r="E43" s="114">
        <v>942.20699999999999</v>
      </c>
      <c r="F43" s="115">
        <f t="shared" si="18"/>
        <v>967.16200000000003</v>
      </c>
      <c r="G43" s="114">
        <v>22.706</v>
      </c>
      <c r="H43" s="114">
        <v>55.402999999999999</v>
      </c>
      <c r="I43" s="114">
        <v>176.16900000000001</v>
      </c>
      <c r="J43" s="114">
        <v>42.792000000000002</v>
      </c>
      <c r="K43" s="114">
        <v>37.798999999999999</v>
      </c>
      <c r="L43" s="114">
        <v>154.74600000000001</v>
      </c>
      <c r="M43" s="114">
        <v>92.840999999999994</v>
      </c>
      <c r="N43" s="114">
        <v>58.289000000000001</v>
      </c>
      <c r="O43" s="114">
        <v>47.462000000000003</v>
      </c>
      <c r="P43" s="114">
        <v>38.265000000000001</v>
      </c>
      <c r="Q43" s="114">
        <v>60.646999999999998</v>
      </c>
      <c r="R43" s="114">
        <v>180.04300000000001</v>
      </c>
      <c r="S43" s="116">
        <f t="shared" si="19"/>
        <v>24.955000000000041</v>
      </c>
      <c r="T43" s="117">
        <f t="shared" si="20"/>
        <v>102.64856873277317</v>
      </c>
      <c r="U43" s="115">
        <v>415.25599999999997</v>
      </c>
      <c r="V43" s="116">
        <f t="shared" si="40"/>
        <v>551.90600000000006</v>
      </c>
      <c r="W43" s="117">
        <f t="shared" si="36"/>
        <v>232.90741133180498</v>
      </c>
      <c r="X43" s="76">
        <f>100-W43</f>
        <v>-132.90741133180498</v>
      </c>
    </row>
    <row r="44" spans="1:27" s="77" customFormat="1" ht="78" x14ac:dyDescent="0.25">
      <c r="A44" s="73">
        <f t="shared" si="41"/>
        <v>18</v>
      </c>
      <c r="B44" s="82" t="s">
        <v>93</v>
      </c>
      <c r="C44" s="74" t="s">
        <v>92</v>
      </c>
      <c r="D44" s="114">
        <v>24</v>
      </c>
      <c r="E44" s="114">
        <v>29.6</v>
      </c>
      <c r="F44" s="115">
        <f t="shared" si="18"/>
        <v>29.677000000000003</v>
      </c>
      <c r="G44" s="114">
        <v>2.472</v>
      </c>
      <c r="H44" s="114">
        <v>0</v>
      </c>
      <c r="I44" s="114">
        <v>0</v>
      </c>
      <c r="J44" s="114">
        <v>4.8090000000000002</v>
      </c>
      <c r="K44" s="114">
        <v>0</v>
      </c>
      <c r="L44" s="114">
        <v>0</v>
      </c>
      <c r="M44" s="114">
        <v>0.69</v>
      </c>
      <c r="N44" s="114">
        <v>0</v>
      </c>
      <c r="O44" s="114">
        <v>0.432</v>
      </c>
      <c r="P44" s="114">
        <v>18.260000000000002</v>
      </c>
      <c r="Q44" s="114">
        <v>3.0139999999999998</v>
      </c>
      <c r="R44" s="114">
        <v>0</v>
      </c>
      <c r="S44" s="116">
        <f t="shared" si="19"/>
        <v>7.7000000000001734E-2</v>
      </c>
      <c r="T44" s="117">
        <f t="shared" si="20"/>
        <v>100.26013513513514</v>
      </c>
      <c r="U44" s="115">
        <v>23.273000000000003</v>
      </c>
      <c r="V44" s="116">
        <f t="shared" si="40"/>
        <v>6.4039999999999999</v>
      </c>
      <c r="W44" s="117">
        <f t="shared" si="36"/>
        <v>127.51686503673784</v>
      </c>
    </row>
    <row r="45" spans="1:27" s="77" customFormat="1" ht="23.25" x14ac:dyDescent="0.25">
      <c r="A45" s="73">
        <f t="shared" si="41"/>
        <v>19</v>
      </c>
      <c r="B45" s="103" t="s">
        <v>61</v>
      </c>
      <c r="C45" s="33" t="s">
        <v>62</v>
      </c>
      <c r="D45" s="114">
        <v>270</v>
      </c>
      <c r="E45" s="114">
        <v>523</v>
      </c>
      <c r="F45" s="115">
        <f t="shared" si="18"/>
        <v>525.81999999999994</v>
      </c>
      <c r="G45" s="114">
        <v>0</v>
      </c>
      <c r="H45" s="114">
        <v>0</v>
      </c>
      <c r="I45" s="114">
        <v>2.3730000000000002</v>
      </c>
      <c r="J45" s="114">
        <v>0</v>
      </c>
      <c r="K45" s="114">
        <v>0</v>
      </c>
      <c r="L45" s="114">
        <v>366.72699999999998</v>
      </c>
      <c r="M45" s="114">
        <v>0</v>
      </c>
      <c r="N45" s="114">
        <v>0</v>
      </c>
      <c r="O45" s="114">
        <v>0</v>
      </c>
      <c r="P45" s="114">
        <v>0</v>
      </c>
      <c r="Q45" s="114">
        <v>139.941</v>
      </c>
      <c r="R45" s="114">
        <v>16.779</v>
      </c>
      <c r="S45" s="116">
        <f t="shared" si="19"/>
        <v>2.8199999999999363</v>
      </c>
      <c r="T45" s="117">
        <f t="shared" si="20"/>
        <v>100.53919694072657</v>
      </c>
      <c r="U45" s="115">
        <v>324.98</v>
      </c>
      <c r="V45" s="116">
        <f t="shared" si="40"/>
        <v>200.83999999999992</v>
      </c>
      <c r="W45" s="117">
        <f t="shared" si="36"/>
        <v>161.80072619853527</v>
      </c>
    </row>
    <row r="46" spans="1:27" s="77" customFormat="1" ht="23.25" x14ac:dyDescent="0.25">
      <c r="A46" s="73">
        <f t="shared" si="41"/>
        <v>20</v>
      </c>
      <c r="B46" s="82" t="s">
        <v>8</v>
      </c>
      <c r="C46" s="74" t="s">
        <v>20</v>
      </c>
      <c r="D46" s="114">
        <v>1700</v>
      </c>
      <c r="E46" s="114">
        <v>3380</v>
      </c>
      <c r="F46" s="115">
        <f t="shared" si="18"/>
        <v>3436.027</v>
      </c>
      <c r="G46" s="114">
        <v>255.631</v>
      </c>
      <c r="H46" s="114">
        <v>306.07900000000001</v>
      </c>
      <c r="I46" s="114">
        <v>239.01900000000001</v>
      </c>
      <c r="J46" s="114">
        <v>242.27799999999999</v>
      </c>
      <c r="K46" s="114">
        <v>732.68399999999997</v>
      </c>
      <c r="L46" s="114">
        <v>234.667</v>
      </c>
      <c r="M46" s="114">
        <v>382.30799999999999</v>
      </c>
      <c r="N46" s="114">
        <v>289.608</v>
      </c>
      <c r="O46" s="114">
        <v>167</v>
      </c>
      <c r="P46" s="114">
        <v>192.34399999999999</v>
      </c>
      <c r="Q46" s="114">
        <v>210.566</v>
      </c>
      <c r="R46" s="114">
        <v>183.84299999999999</v>
      </c>
      <c r="S46" s="116">
        <f t="shared" si="19"/>
        <v>56.027000000000044</v>
      </c>
      <c r="T46" s="117">
        <f t="shared" si="20"/>
        <v>101.65760355029585</v>
      </c>
      <c r="U46" s="115">
        <v>4024.9179999999997</v>
      </c>
      <c r="V46" s="116">
        <f t="shared" si="40"/>
        <v>-588.89099999999962</v>
      </c>
      <c r="W46" s="117">
        <f>F46/U46*100</f>
        <v>85.368869626660725</v>
      </c>
      <c r="AA46" s="77">
        <v>246438.04</v>
      </c>
    </row>
    <row r="47" spans="1:27" s="77" customFormat="1" ht="136.5" x14ac:dyDescent="0.25">
      <c r="A47" s="73">
        <f t="shared" si="41"/>
        <v>21</v>
      </c>
      <c r="B47" s="82" t="s">
        <v>53</v>
      </c>
      <c r="C47" s="74" t="s">
        <v>47</v>
      </c>
      <c r="D47" s="114">
        <v>2000</v>
      </c>
      <c r="E47" s="114">
        <v>9200</v>
      </c>
      <c r="F47" s="115">
        <f t="shared" si="18"/>
        <v>9242.2129999999997</v>
      </c>
      <c r="G47" s="114">
        <v>1130.5809999999999</v>
      </c>
      <c r="H47" s="114">
        <v>421.64100000000002</v>
      </c>
      <c r="I47" s="114">
        <v>471.488</v>
      </c>
      <c r="J47" s="114">
        <v>3796.4290000000001</v>
      </c>
      <c r="K47" s="114">
        <v>366.95400000000001</v>
      </c>
      <c r="L47" s="114">
        <v>315.46699999999998</v>
      </c>
      <c r="M47" s="114">
        <v>650.78</v>
      </c>
      <c r="N47" s="114">
        <v>662.6</v>
      </c>
      <c r="O47" s="114">
        <v>380.28100000000001</v>
      </c>
      <c r="P47" s="114">
        <v>655.971</v>
      </c>
      <c r="Q47" s="114">
        <v>218.18199999999999</v>
      </c>
      <c r="R47" s="114">
        <v>171.839</v>
      </c>
      <c r="S47" s="116">
        <f t="shared" si="19"/>
        <v>42.212999999999738</v>
      </c>
      <c r="T47" s="117">
        <f t="shared" si="20"/>
        <v>100.45883695652174</v>
      </c>
      <c r="U47" s="115">
        <v>4303.8249999999998</v>
      </c>
      <c r="V47" s="116">
        <f t="shared" si="40"/>
        <v>4938.3879999999999</v>
      </c>
      <c r="W47" s="117">
        <f>F47/U47*100</f>
        <v>214.74416362189447</v>
      </c>
    </row>
    <row r="48" spans="1:27" s="77" customFormat="1" ht="58.5" x14ac:dyDescent="0.25">
      <c r="A48" s="73">
        <f t="shared" si="41"/>
        <v>22</v>
      </c>
      <c r="B48" s="82" t="s">
        <v>120</v>
      </c>
      <c r="C48" s="74" t="s">
        <v>119</v>
      </c>
      <c r="D48" s="114">
        <v>0.25</v>
      </c>
      <c r="E48" s="114">
        <v>0</v>
      </c>
      <c r="F48" s="115">
        <f t="shared" si="18"/>
        <v>0</v>
      </c>
      <c r="G48" s="114">
        <v>0</v>
      </c>
      <c r="H48" s="114">
        <v>0</v>
      </c>
      <c r="I48" s="114">
        <v>0</v>
      </c>
      <c r="J48" s="114">
        <v>0</v>
      </c>
      <c r="K48" s="114">
        <v>0</v>
      </c>
      <c r="L48" s="114">
        <v>0</v>
      </c>
      <c r="M48" s="114">
        <v>0</v>
      </c>
      <c r="N48" s="114">
        <v>0</v>
      </c>
      <c r="O48" s="114">
        <v>0</v>
      </c>
      <c r="P48" s="114">
        <v>0</v>
      </c>
      <c r="Q48" s="114">
        <v>0</v>
      </c>
      <c r="R48" s="114">
        <v>0</v>
      </c>
      <c r="S48" s="116">
        <f t="shared" si="19"/>
        <v>0</v>
      </c>
      <c r="T48" s="117"/>
      <c r="U48" s="115">
        <v>8.2000000000000003E-2</v>
      </c>
      <c r="V48" s="116">
        <f t="shared" si="40"/>
        <v>-8.2000000000000003E-2</v>
      </c>
      <c r="W48" s="117"/>
      <c r="Y48" s="75">
        <f>F50-F46</f>
        <v>5243095.7410000013</v>
      </c>
      <c r="Z48" s="75">
        <f>U50-U46</f>
        <v>4663087.6639999989</v>
      </c>
      <c r="AA48" s="76">
        <f>Y48/Z48</f>
        <v>1.1243828378946819</v>
      </c>
    </row>
    <row r="49" spans="1:30" s="77" customFormat="1" ht="39" x14ac:dyDescent="0.25">
      <c r="A49" s="73">
        <f t="shared" si="41"/>
        <v>23</v>
      </c>
      <c r="B49" s="82" t="s">
        <v>82</v>
      </c>
      <c r="C49" s="74" t="s">
        <v>81</v>
      </c>
      <c r="D49" s="114">
        <v>0.25</v>
      </c>
      <c r="E49" s="114">
        <v>0</v>
      </c>
      <c r="F49" s="115">
        <f t="shared" si="18"/>
        <v>0.75</v>
      </c>
      <c r="G49" s="114">
        <v>0</v>
      </c>
      <c r="H49" s="114">
        <v>0</v>
      </c>
      <c r="I49" s="114">
        <v>0</v>
      </c>
      <c r="J49" s="114">
        <v>0</v>
      </c>
      <c r="K49" s="114">
        <v>0</v>
      </c>
      <c r="L49" s="114">
        <v>0</v>
      </c>
      <c r="M49" s="114">
        <v>0</v>
      </c>
      <c r="N49" s="114">
        <v>0</v>
      </c>
      <c r="O49" s="114">
        <v>0</v>
      </c>
      <c r="P49" s="114">
        <v>0</v>
      </c>
      <c r="Q49" s="114">
        <v>0</v>
      </c>
      <c r="R49" s="114">
        <v>0.75</v>
      </c>
      <c r="S49" s="116">
        <f t="shared" si="19"/>
        <v>0.75</v>
      </c>
      <c r="T49" s="117"/>
      <c r="U49" s="115">
        <v>2.2010000000000001</v>
      </c>
      <c r="V49" s="116">
        <f t="shared" si="40"/>
        <v>-1.4510000000000001</v>
      </c>
      <c r="W49" s="117">
        <f>F49/U49*100</f>
        <v>34.075420263516584</v>
      </c>
    </row>
    <row r="50" spans="1:30" s="88" customFormat="1" ht="33.75" customHeight="1" x14ac:dyDescent="0.3">
      <c r="A50" s="83"/>
      <c r="B50" s="84" t="s">
        <v>187</v>
      </c>
      <c r="C50" s="85"/>
      <c r="D50" s="85">
        <f>D7+D8+D9+D14+D22+D28+D29+D30+D31+D32+D33+D34+D37+D42+D43+D44+D45+D46+D47+D49+D48+D36</f>
        <v>4907395.4850000003</v>
      </c>
      <c r="E50" s="85">
        <f>E7+E8+E9+E14+E22+E28+E29+E30+E31+E32+E33+E34+E37+E42+E43+E44+E45+E46+E47+E49+E48+E36+E35</f>
        <v>5125378.4369999999</v>
      </c>
      <c r="F50" s="85">
        <f t="shared" si="18"/>
        <v>5246531.7680000011</v>
      </c>
      <c r="G50" s="85">
        <f t="shared" ref="G50:I50" si="42">G7+G8+G9+G14+G22+G28+G29+G30+G31+G32+G33+G34+G37+G42+G43+G44+G45+G46+G47+G49+G48+G36+G35+G21</f>
        <v>409452.82699999999</v>
      </c>
      <c r="H50" s="85">
        <f t="shared" si="42"/>
        <v>431791.359</v>
      </c>
      <c r="I50" s="85">
        <f t="shared" si="42"/>
        <v>401731.77399999992</v>
      </c>
      <c r="J50" s="85">
        <f t="shared" ref="J50:N50" si="43">J7+J8+J9+J14+J22+J28+J29+J30+J31+J32+J33+J34+J37+J42+J43+J44+J45+J46+J47+J49+J48+J36+J35+J21</f>
        <v>453308.46799999994</v>
      </c>
      <c r="K50" s="85">
        <f t="shared" si="43"/>
        <v>447883.62200000015</v>
      </c>
      <c r="L50" s="85">
        <f t="shared" si="43"/>
        <v>448929.08400000015</v>
      </c>
      <c r="M50" s="85">
        <f t="shared" si="43"/>
        <v>477728.47100000014</v>
      </c>
      <c r="N50" s="85">
        <f t="shared" si="43"/>
        <v>452203.85799999995</v>
      </c>
      <c r="O50" s="85">
        <f t="shared" ref="O50:Q50" si="44">O7+O8+O9+O14+O22+O28+O29+O30+O31+O32+O33+O34+O37+O42+O43+O44+O45+O46+O47+O49+O48+O36+O35+O21</f>
        <v>439498.64399999997</v>
      </c>
      <c r="P50" s="85">
        <f t="shared" si="44"/>
        <v>508352.72499999992</v>
      </c>
      <c r="Q50" s="85">
        <f t="shared" si="44"/>
        <v>354168.57100000005</v>
      </c>
      <c r="R50" s="85">
        <f>R7+R8+R9+R14+R22+R28+R29+R30+R31+R32+R33+R34+R37+R42+R43+R44+R45+R46+R47+R49+R48+R36+R35+R21</f>
        <v>421482.36499999999</v>
      </c>
      <c r="S50" s="86">
        <f t="shared" si="19"/>
        <v>121153.33100000117</v>
      </c>
      <c r="T50" s="87">
        <f t="shared" si="20"/>
        <v>102.36379288845087</v>
      </c>
      <c r="U50" s="85">
        <f>U7+U8+U9+U14+U22+U28+U29+U30+U31+U32+U33+U34+U37+U42+U43+U44+U45+U46+U47+U49+U48+U36+U21</f>
        <v>4667112.5819999985</v>
      </c>
      <c r="V50" s="86">
        <f t="shared" si="40"/>
        <v>579419.18600000255</v>
      </c>
      <c r="W50" s="87">
        <f>F50/U50*100</f>
        <v>112.41493912606033</v>
      </c>
      <c r="X50" s="89">
        <v>4667112.5820000004</v>
      </c>
      <c r="Y50" s="89">
        <f>X50-U50</f>
        <v>0</v>
      </c>
      <c r="AB50" s="89" t="e">
        <f>#REF!-#REF!-#REF!</f>
        <v>#REF!</v>
      </c>
      <c r="AD50" s="88">
        <v>294547.38299999997</v>
      </c>
    </row>
    <row r="51" spans="1:30" s="9" customFormat="1" ht="78" x14ac:dyDescent="0.25">
      <c r="A51" s="23">
        <v>1</v>
      </c>
      <c r="B51" s="165" t="s">
        <v>163</v>
      </c>
      <c r="C51" s="143" t="s">
        <v>160</v>
      </c>
      <c r="D51" s="122">
        <v>0</v>
      </c>
      <c r="E51" s="122">
        <v>10995.7</v>
      </c>
      <c r="F51" s="115">
        <f t="shared" si="18"/>
        <v>10995.699999999999</v>
      </c>
      <c r="G51" s="114">
        <v>0</v>
      </c>
      <c r="H51" s="114">
        <v>0</v>
      </c>
      <c r="I51" s="114">
        <v>2748.9</v>
      </c>
      <c r="J51" s="114">
        <v>916.3</v>
      </c>
      <c r="K51" s="114">
        <v>916.3</v>
      </c>
      <c r="L51" s="114">
        <v>916.3</v>
      </c>
      <c r="M51" s="114">
        <v>916.3</v>
      </c>
      <c r="N51" s="114">
        <v>916.3</v>
      </c>
      <c r="O51" s="114">
        <v>916.3</v>
      </c>
      <c r="P51" s="114">
        <v>916.3</v>
      </c>
      <c r="Q51" s="114">
        <v>916.3</v>
      </c>
      <c r="R51" s="114">
        <v>916.4</v>
      </c>
      <c r="S51" s="116">
        <f t="shared" si="19"/>
        <v>0</v>
      </c>
      <c r="T51" s="117">
        <f t="shared" si="20"/>
        <v>99.999999999999986</v>
      </c>
      <c r="U51" s="115">
        <v>0</v>
      </c>
      <c r="V51" s="116">
        <f t="shared" si="40"/>
        <v>10995.699999999999</v>
      </c>
      <c r="W51" s="117"/>
      <c r="X51" s="43"/>
      <c r="Y51" s="43"/>
      <c r="Z51" s="43"/>
      <c r="AA51" s="45"/>
    </row>
    <row r="52" spans="1:30" s="9" customFormat="1" ht="32.25" customHeight="1" x14ac:dyDescent="0.25">
      <c r="A52" s="23">
        <f>A51+1</f>
        <v>2</v>
      </c>
      <c r="B52" s="59" t="s">
        <v>165</v>
      </c>
      <c r="C52" s="24" t="s">
        <v>55</v>
      </c>
      <c r="D52" s="122">
        <v>0</v>
      </c>
      <c r="E52" s="122">
        <v>743512.7</v>
      </c>
      <c r="F52" s="115">
        <f t="shared" si="18"/>
        <v>743512.70000000007</v>
      </c>
      <c r="G52" s="114">
        <v>58102.400000000001</v>
      </c>
      <c r="H52" s="114">
        <v>58123.4</v>
      </c>
      <c r="I52" s="114">
        <v>58121.9</v>
      </c>
      <c r="J52" s="114">
        <v>58111.7</v>
      </c>
      <c r="K52" s="114">
        <v>74506.399999999994</v>
      </c>
      <c r="L52" s="114">
        <v>149014.70000000001</v>
      </c>
      <c r="M52" s="114">
        <v>28310.9</v>
      </c>
      <c r="N52" s="114">
        <v>28310.1</v>
      </c>
      <c r="O52" s="114">
        <v>58112.7</v>
      </c>
      <c r="P52" s="114">
        <v>58113</v>
      </c>
      <c r="Q52" s="114">
        <v>58112.4</v>
      </c>
      <c r="R52" s="114">
        <v>56573.1</v>
      </c>
      <c r="S52" s="116">
        <f t="shared" si="19"/>
        <v>0</v>
      </c>
      <c r="T52" s="117">
        <f t="shared" si="20"/>
        <v>100.00000000000003</v>
      </c>
      <c r="U52" s="115">
        <v>770115.7</v>
      </c>
      <c r="V52" s="116">
        <f t="shared" si="40"/>
        <v>-26602.999999999884</v>
      </c>
      <c r="W52" s="117">
        <f>F52/U52*100</f>
        <v>96.545583994716651</v>
      </c>
      <c r="X52" s="43"/>
      <c r="Y52" s="43"/>
      <c r="Z52" s="43"/>
      <c r="AA52" s="45"/>
    </row>
    <row r="53" spans="1:30" s="9" customFormat="1" ht="58.5" x14ac:dyDescent="0.25">
      <c r="A53" s="23">
        <f t="shared" ref="A53:A62" si="45">A52+1</f>
        <v>3</v>
      </c>
      <c r="B53" s="165" t="s">
        <v>166</v>
      </c>
      <c r="C53" s="143" t="s">
        <v>107</v>
      </c>
      <c r="D53" s="122">
        <v>0</v>
      </c>
      <c r="E53" s="122">
        <v>0</v>
      </c>
      <c r="F53" s="115">
        <f t="shared" si="18"/>
        <v>0</v>
      </c>
      <c r="G53" s="114">
        <v>0</v>
      </c>
      <c r="H53" s="114">
        <v>0</v>
      </c>
      <c r="I53" s="114">
        <v>0</v>
      </c>
      <c r="J53" s="114">
        <v>0</v>
      </c>
      <c r="K53" s="114">
        <v>0</v>
      </c>
      <c r="L53" s="114">
        <v>0</v>
      </c>
      <c r="M53" s="114">
        <v>0</v>
      </c>
      <c r="N53" s="114">
        <v>0</v>
      </c>
      <c r="O53" s="114">
        <v>0</v>
      </c>
      <c r="P53" s="114">
        <v>0</v>
      </c>
      <c r="Q53" s="114">
        <v>0</v>
      </c>
      <c r="R53" s="114">
        <v>0</v>
      </c>
      <c r="S53" s="116">
        <f t="shared" si="19"/>
        <v>0</v>
      </c>
      <c r="T53" s="117"/>
      <c r="U53" s="115">
        <v>29000.000000000004</v>
      </c>
      <c r="V53" s="116">
        <f t="shared" si="40"/>
        <v>-29000.000000000004</v>
      </c>
      <c r="W53" s="117"/>
      <c r="X53" s="43"/>
      <c r="Y53" s="43"/>
      <c r="Z53" s="43"/>
      <c r="AA53" s="45"/>
    </row>
    <row r="54" spans="1:30" s="9" customFormat="1" ht="33" customHeight="1" x14ac:dyDescent="0.25">
      <c r="A54" s="23">
        <f t="shared" si="45"/>
        <v>4</v>
      </c>
      <c r="B54" s="165" t="s">
        <v>178</v>
      </c>
      <c r="C54" s="143" t="s">
        <v>177</v>
      </c>
      <c r="D54" s="122">
        <v>0</v>
      </c>
      <c r="E54" s="122">
        <v>7101.99</v>
      </c>
      <c r="F54" s="115">
        <f t="shared" si="18"/>
        <v>7101.99</v>
      </c>
      <c r="G54" s="114">
        <v>0</v>
      </c>
      <c r="H54" s="114">
        <v>0</v>
      </c>
      <c r="I54" s="114">
        <v>0</v>
      </c>
      <c r="J54" s="114">
        <v>0</v>
      </c>
      <c r="K54" s="114">
        <v>0</v>
      </c>
      <c r="L54" s="114">
        <v>3201.0839999999998</v>
      </c>
      <c r="M54" s="114">
        <v>0</v>
      </c>
      <c r="N54" s="114">
        <v>0</v>
      </c>
      <c r="O54" s="114">
        <v>2809.848</v>
      </c>
      <c r="P54" s="114">
        <v>0</v>
      </c>
      <c r="Q54" s="114">
        <v>0</v>
      </c>
      <c r="R54" s="114">
        <v>1091.058</v>
      </c>
      <c r="S54" s="116">
        <f t="shared" si="19"/>
        <v>0</v>
      </c>
      <c r="T54" s="117">
        <f t="shared" si="20"/>
        <v>100</v>
      </c>
      <c r="U54" s="115">
        <v>7074.66</v>
      </c>
      <c r="V54" s="116">
        <f t="shared" si="40"/>
        <v>27.329999999999927</v>
      </c>
      <c r="W54" s="117">
        <f>F54/U54*100</f>
        <v>100.38630831729016</v>
      </c>
      <c r="X54" s="43"/>
      <c r="Y54" s="43"/>
      <c r="Z54" s="43"/>
      <c r="AA54" s="45"/>
    </row>
    <row r="55" spans="1:30" s="9" customFormat="1" ht="292.5" x14ac:dyDescent="0.25">
      <c r="A55" s="23">
        <f t="shared" si="45"/>
        <v>5</v>
      </c>
      <c r="B55" s="165" t="s">
        <v>202</v>
      </c>
      <c r="C55" s="143">
        <v>41050400</v>
      </c>
      <c r="D55" s="122">
        <v>0</v>
      </c>
      <c r="E55" s="122">
        <v>29974.753000000001</v>
      </c>
      <c r="F55" s="115">
        <f t="shared" si="18"/>
        <v>29974.752</v>
      </c>
      <c r="G55" s="114">
        <v>0</v>
      </c>
      <c r="H55" s="114">
        <v>0</v>
      </c>
      <c r="I55" s="114">
        <v>0</v>
      </c>
      <c r="J55" s="114">
        <v>0</v>
      </c>
      <c r="K55" s="114">
        <v>0</v>
      </c>
      <c r="L55" s="114">
        <v>0</v>
      </c>
      <c r="M55" s="114">
        <v>25812.348000000002</v>
      </c>
      <c r="N55" s="114">
        <v>0</v>
      </c>
      <c r="O55" s="114">
        <v>0</v>
      </c>
      <c r="P55" s="114">
        <v>2385.002</v>
      </c>
      <c r="Q55" s="114">
        <v>1777.403</v>
      </c>
      <c r="R55" s="114">
        <v>-1E-3</v>
      </c>
      <c r="S55" s="116">
        <f t="shared" si="19"/>
        <v>-1.0000000002037268E-3</v>
      </c>
      <c r="T55" s="117">
        <f t="shared" si="20"/>
        <v>99.999996663859079</v>
      </c>
      <c r="U55" s="115">
        <v>0</v>
      </c>
      <c r="V55" s="116">
        <f t="shared" si="40"/>
        <v>29974.752</v>
      </c>
      <c r="W55" s="117"/>
      <c r="X55" s="43"/>
      <c r="Y55" s="43"/>
      <c r="Z55" s="43"/>
      <c r="AA55" s="45"/>
    </row>
    <row r="56" spans="1:30" s="9" customFormat="1" ht="214.5" x14ac:dyDescent="0.25">
      <c r="A56" s="23">
        <f t="shared" si="45"/>
        <v>6</v>
      </c>
      <c r="B56" s="165" t="s">
        <v>190</v>
      </c>
      <c r="C56" s="143">
        <v>41050500</v>
      </c>
      <c r="D56" s="122">
        <v>0</v>
      </c>
      <c r="E56" s="122">
        <v>11454.995999999999</v>
      </c>
      <c r="F56" s="115">
        <f t="shared" si="18"/>
        <v>11454.994999999999</v>
      </c>
      <c r="G56" s="114">
        <v>0</v>
      </c>
      <c r="H56" s="114">
        <v>0</v>
      </c>
      <c r="I56" s="114">
        <v>0</v>
      </c>
      <c r="J56" s="114">
        <v>0</v>
      </c>
      <c r="K56" s="114">
        <v>0</v>
      </c>
      <c r="L56" s="114">
        <v>0</v>
      </c>
      <c r="M56" s="114">
        <v>9265.4709999999995</v>
      </c>
      <c r="N56" s="114">
        <v>0</v>
      </c>
      <c r="O56" s="114">
        <v>2189.5239999999999</v>
      </c>
      <c r="P56" s="114">
        <v>0</v>
      </c>
      <c r="Q56" s="114">
        <v>0</v>
      </c>
      <c r="R56" s="114">
        <v>0</v>
      </c>
      <c r="S56" s="116">
        <f t="shared" si="19"/>
        <v>-1.0000000002037268E-3</v>
      </c>
      <c r="T56" s="117">
        <f t="shared" si="20"/>
        <v>99.999991270184637</v>
      </c>
      <c r="U56" s="115">
        <v>0</v>
      </c>
      <c r="V56" s="116">
        <f t="shared" si="40"/>
        <v>11454.994999999999</v>
      </c>
      <c r="W56" s="117"/>
      <c r="X56" s="43"/>
      <c r="Y56" s="43"/>
      <c r="Z56" s="43"/>
      <c r="AA56" s="45"/>
    </row>
    <row r="57" spans="1:30" s="9" customFormat="1" ht="292.5" x14ac:dyDescent="0.25">
      <c r="A57" s="23">
        <f t="shared" si="45"/>
        <v>7</v>
      </c>
      <c r="B57" s="165" t="s">
        <v>191</v>
      </c>
      <c r="C57" s="143">
        <v>41050600</v>
      </c>
      <c r="D57" s="122">
        <v>0</v>
      </c>
      <c r="E57" s="122">
        <v>53552.154000000002</v>
      </c>
      <c r="F57" s="115">
        <f t="shared" si="18"/>
        <v>53549.736000000004</v>
      </c>
      <c r="G57" s="114">
        <v>0</v>
      </c>
      <c r="H57" s="114">
        <v>0</v>
      </c>
      <c r="I57" s="114">
        <v>0</v>
      </c>
      <c r="J57" s="114">
        <v>0</v>
      </c>
      <c r="K57" s="114">
        <v>0</v>
      </c>
      <c r="L57" s="114">
        <v>0</v>
      </c>
      <c r="M57" s="114">
        <v>23144.884999999998</v>
      </c>
      <c r="N57" s="114">
        <v>0</v>
      </c>
      <c r="O57" s="114">
        <v>0</v>
      </c>
      <c r="P57" s="114">
        <v>21735.309000000001</v>
      </c>
      <c r="Q57" s="114">
        <v>0</v>
      </c>
      <c r="R57" s="114">
        <v>8669.5419999999995</v>
      </c>
      <c r="S57" s="116">
        <f t="shared" si="19"/>
        <v>-2.4179999999978463</v>
      </c>
      <c r="T57" s="117">
        <f t="shared" si="20"/>
        <v>99.995484775458337</v>
      </c>
      <c r="U57" s="115">
        <v>0</v>
      </c>
      <c r="V57" s="116">
        <f t="shared" si="40"/>
        <v>53549.736000000004</v>
      </c>
      <c r="W57" s="117"/>
      <c r="X57" s="43"/>
      <c r="Y57" s="43"/>
      <c r="Z57" s="43"/>
      <c r="AA57" s="45"/>
    </row>
    <row r="58" spans="1:30" s="9" customFormat="1" ht="39" x14ac:dyDescent="0.25">
      <c r="A58" s="23">
        <f t="shared" si="45"/>
        <v>8</v>
      </c>
      <c r="B58" s="165" t="s">
        <v>167</v>
      </c>
      <c r="C58" s="143" t="s">
        <v>116</v>
      </c>
      <c r="D58" s="122">
        <v>0</v>
      </c>
      <c r="E58" s="122">
        <v>17419.900000000001</v>
      </c>
      <c r="F58" s="115">
        <f t="shared" si="18"/>
        <v>15795.159</v>
      </c>
      <c r="G58" s="114">
        <v>1367.232</v>
      </c>
      <c r="H58" s="114">
        <v>1367.7239999999999</v>
      </c>
      <c r="I58" s="114">
        <v>1367.6890000000001</v>
      </c>
      <c r="J58" s="114">
        <v>1367.451</v>
      </c>
      <c r="K58" s="114">
        <v>1753.242</v>
      </c>
      <c r="L58" s="114">
        <v>3480.5839999999998</v>
      </c>
      <c r="M58" s="114">
        <v>661.26599999999996</v>
      </c>
      <c r="N58" s="114">
        <v>661.24599999999998</v>
      </c>
      <c r="O58" s="114">
        <v>1357.3579999999999</v>
      </c>
      <c r="P58" s="114">
        <v>1357.3630000000001</v>
      </c>
      <c r="Q58" s="114">
        <v>1357.3489999999999</v>
      </c>
      <c r="R58" s="114">
        <v>-303.34500000000003</v>
      </c>
      <c r="S58" s="116">
        <f t="shared" si="19"/>
        <v>-1624.7410000000018</v>
      </c>
      <c r="T58" s="117">
        <f t="shared" si="20"/>
        <v>90.673075046355024</v>
      </c>
      <c r="U58" s="115">
        <v>12744.874</v>
      </c>
      <c r="V58" s="116">
        <f t="shared" si="40"/>
        <v>3050.2849999999999</v>
      </c>
      <c r="W58" s="117">
        <f>F58/U58*100</f>
        <v>123.93342609742552</v>
      </c>
    </row>
    <row r="59" spans="1:30" s="9" customFormat="1" ht="58.5" x14ac:dyDescent="0.25">
      <c r="A59" s="23">
        <f t="shared" si="45"/>
        <v>9</v>
      </c>
      <c r="B59" s="165" t="s">
        <v>168</v>
      </c>
      <c r="C59" s="143">
        <v>41051200</v>
      </c>
      <c r="D59" s="122">
        <v>0</v>
      </c>
      <c r="E59" s="122">
        <v>2613.9</v>
      </c>
      <c r="F59" s="115">
        <f t="shared" si="18"/>
        <v>2610.4610000000002</v>
      </c>
      <c r="G59" s="114">
        <v>217.81800000000001</v>
      </c>
      <c r="H59" s="114">
        <v>217.81899999999999</v>
      </c>
      <c r="I59" s="114">
        <v>217.81800000000001</v>
      </c>
      <c r="J59" s="114">
        <v>217.81800000000001</v>
      </c>
      <c r="K59" s="114">
        <v>217.81800000000001</v>
      </c>
      <c r="L59" s="114">
        <v>217.81800000000001</v>
      </c>
      <c r="M59" s="114">
        <v>217.81800000000001</v>
      </c>
      <c r="N59" s="114">
        <v>217.81800000000001</v>
      </c>
      <c r="O59" s="114">
        <v>217.81800000000001</v>
      </c>
      <c r="P59" s="114">
        <v>217.81800000000001</v>
      </c>
      <c r="Q59" s="114">
        <v>217.81800000000001</v>
      </c>
      <c r="R59" s="114">
        <v>214.46199999999999</v>
      </c>
      <c r="S59" s="116">
        <f t="shared" si="19"/>
        <v>-3.4389999999998508</v>
      </c>
      <c r="T59" s="117">
        <f t="shared" si="20"/>
        <v>99.868434140556261</v>
      </c>
      <c r="U59" s="115">
        <v>3346.6000000000004</v>
      </c>
      <c r="V59" s="116">
        <f t="shared" si="40"/>
        <v>-736.13900000000012</v>
      </c>
      <c r="W59" s="117">
        <f>F59/U59*100</f>
        <v>78.003376561286075</v>
      </c>
    </row>
    <row r="60" spans="1:30" s="9" customFormat="1" ht="58.5" x14ac:dyDescent="0.25">
      <c r="A60" s="23">
        <f t="shared" si="45"/>
        <v>10</v>
      </c>
      <c r="B60" s="165" t="s">
        <v>164</v>
      </c>
      <c r="C60" s="143" t="s">
        <v>161</v>
      </c>
      <c r="D60" s="122">
        <v>0</v>
      </c>
      <c r="E60" s="122">
        <v>2073.1129999999998</v>
      </c>
      <c r="F60" s="115">
        <f t="shared" si="18"/>
        <v>1903.8649999999998</v>
      </c>
      <c r="G60" s="114">
        <v>0</v>
      </c>
      <c r="H60" s="114">
        <v>0</v>
      </c>
      <c r="I60" s="114">
        <v>2073.1129999999998</v>
      </c>
      <c r="J60" s="114">
        <v>0</v>
      </c>
      <c r="K60" s="114">
        <v>0</v>
      </c>
      <c r="L60" s="114">
        <v>0</v>
      </c>
      <c r="M60" s="114">
        <v>0</v>
      </c>
      <c r="N60" s="114">
        <v>0</v>
      </c>
      <c r="O60" s="114">
        <v>0</v>
      </c>
      <c r="P60" s="114">
        <v>0</v>
      </c>
      <c r="Q60" s="114">
        <v>0</v>
      </c>
      <c r="R60" s="114">
        <v>-169.24799999999999</v>
      </c>
      <c r="S60" s="116">
        <f t="shared" si="19"/>
        <v>-169.24800000000005</v>
      </c>
      <c r="T60" s="117">
        <f t="shared" si="20"/>
        <v>91.836045599058039</v>
      </c>
      <c r="U60" s="115">
        <v>0</v>
      </c>
      <c r="V60" s="116">
        <f t="shared" si="40"/>
        <v>1903.8649999999998</v>
      </c>
      <c r="W60" s="117"/>
    </row>
    <row r="61" spans="1:30" s="9" customFormat="1" ht="58.5" x14ac:dyDescent="0.25">
      <c r="A61" s="23">
        <f t="shared" si="45"/>
        <v>11</v>
      </c>
      <c r="B61" s="165" t="s">
        <v>193</v>
      </c>
      <c r="C61" s="143" t="s">
        <v>192</v>
      </c>
      <c r="D61" s="122">
        <v>0</v>
      </c>
      <c r="E61" s="122">
        <v>3588.9</v>
      </c>
      <c r="F61" s="115">
        <f t="shared" si="18"/>
        <v>2760.8109999999997</v>
      </c>
      <c r="G61" s="114">
        <v>0</v>
      </c>
      <c r="H61" s="114">
        <v>0</v>
      </c>
      <c r="I61" s="114">
        <v>0</v>
      </c>
      <c r="J61" s="114">
        <v>0</v>
      </c>
      <c r="K61" s="114">
        <v>0</v>
      </c>
      <c r="L61" s="114">
        <v>0</v>
      </c>
      <c r="M61" s="114">
        <v>2871.12</v>
      </c>
      <c r="N61" s="114">
        <v>717.78</v>
      </c>
      <c r="O61" s="114">
        <v>0</v>
      </c>
      <c r="P61" s="114">
        <v>0</v>
      </c>
      <c r="Q61" s="114">
        <v>0</v>
      </c>
      <c r="R61" s="114">
        <v>-828.08900000000006</v>
      </c>
      <c r="S61" s="116">
        <f t="shared" si="19"/>
        <v>-828.0890000000004</v>
      </c>
      <c r="T61" s="117">
        <f t="shared" si="20"/>
        <v>76.92638412884169</v>
      </c>
      <c r="U61" s="115">
        <v>0</v>
      </c>
      <c r="V61" s="116">
        <f t="shared" si="40"/>
        <v>2760.8109999999997</v>
      </c>
      <c r="W61" s="117"/>
    </row>
    <row r="62" spans="1:30" s="9" customFormat="1" ht="23.25" x14ac:dyDescent="0.25">
      <c r="A62" s="23">
        <f t="shared" si="45"/>
        <v>12</v>
      </c>
      <c r="B62" s="166" t="s">
        <v>169</v>
      </c>
      <c r="C62" s="143" t="s">
        <v>108</v>
      </c>
      <c r="D62" s="122">
        <f>SUM(D63:D67)</f>
        <v>4144</v>
      </c>
      <c r="E62" s="122">
        <f>SUM(E63:E70)</f>
        <v>10838.571000000002</v>
      </c>
      <c r="F62" s="115">
        <f t="shared" si="18"/>
        <v>10838.57</v>
      </c>
      <c r="G62" s="114">
        <f t="shared" ref="G62:R62" si="46">SUM(G63:G70)</f>
        <v>0</v>
      </c>
      <c r="H62" s="114">
        <f t="shared" si="46"/>
        <v>175.19500000000002</v>
      </c>
      <c r="I62" s="114">
        <f t="shared" si="46"/>
        <v>372.44399999999996</v>
      </c>
      <c r="J62" s="114">
        <f t="shared" si="46"/>
        <v>738.52100000000007</v>
      </c>
      <c r="K62" s="114">
        <f t="shared" si="46"/>
        <v>282.16399999999999</v>
      </c>
      <c r="L62" s="114">
        <f t="shared" si="46"/>
        <v>1076.9830000000002</v>
      </c>
      <c r="M62" s="114">
        <f t="shared" si="46"/>
        <v>1663.41</v>
      </c>
      <c r="N62" s="114">
        <f t="shared" si="46"/>
        <v>152.39699999999999</v>
      </c>
      <c r="O62" s="114">
        <f t="shared" si="46"/>
        <v>643.00099999999998</v>
      </c>
      <c r="P62" s="114">
        <f t="shared" ref="P62:Q62" si="47">SUM(P63:P70)</f>
        <v>49.627000000000002</v>
      </c>
      <c r="Q62" s="114">
        <f t="shared" si="47"/>
        <v>161.22199999999998</v>
      </c>
      <c r="R62" s="114">
        <f t="shared" si="46"/>
        <v>5523.6059999999998</v>
      </c>
      <c r="S62" s="116">
        <f t="shared" si="19"/>
        <v>-1.0000000020227162E-3</v>
      </c>
      <c r="T62" s="117">
        <f t="shared" si="20"/>
        <v>99.999990773691465</v>
      </c>
      <c r="U62" s="115">
        <f>SUM(U63:U70)</f>
        <v>8459.0280000000002</v>
      </c>
      <c r="V62" s="116">
        <f t="shared" si="40"/>
        <v>2379.5419999999995</v>
      </c>
      <c r="W62" s="117">
        <f>F62/U62*100</f>
        <v>128.13020597638405</v>
      </c>
      <c r="X62" s="115"/>
      <c r="Y62" s="115"/>
    </row>
    <row r="63" spans="1:30" s="42" customFormat="1" ht="39" x14ac:dyDescent="0.25">
      <c r="A63" s="41" t="s">
        <v>194</v>
      </c>
      <c r="B63" s="167" t="s">
        <v>170</v>
      </c>
      <c r="C63" s="102"/>
      <c r="D63" s="123">
        <v>105</v>
      </c>
      <c r="E63" s="123">
        <v>29.125</v>
      </c>
      <c r="F63" s="119">
        <f t="shared" si="18"/>
        <v>29.123999999999999</v>
      </c>
      <c r="G63" s="118">
        <v>0</v>
      </c>
      <c r="H63" s="118">
        <v>6.05</v>
      </c>
      <c r="I63" s="118">
        <v>0</v>
      </c>
      <c r="J63" s="118">
        <v>6.9720000000000004</v>
      </c>
      <c r="K63" s="118">
        <v>3.4540000000000002</v>
      </c>
      <c r="L63" s="118">
        <v>3.2909999999999999</v>
      </c>
      <c r="M63" s="118">
        <v>0</v>
      </c>
      <c r="N63" s="118">
        <v>0</v>
      </c>
      <c r="O63" s="118">
        <v>3.4409999999999998</v>
      </c>
      <c r="P63" s="118">
        <v>0</v>
      </c>
      <c r="Q63" s="118">
        <v>0</v>
      </c>
      <c r="R63" s="118">
        <v>5.9160000000000004</v>
      </c>
      <c r="S63" s="120">
        <f t="shared" si="19"/>
        <v>-1.0000000000012221E-3</v>
      </c>
      <c r="T63" s="121">
        <f t="shared" si="20"/>
        <v>99.996566523605139</v>
      </c>
      <c r="U63" s="119">
        <v>50.46</v>
      </c>
      <c r="V63" s="120">
        <f t="shared" si="40"/>
        <v>-21.336000000000002</v>
      </c>
      <c r="W63" s="121">
        <f>F63/U63*100</f>
        <v>57.717003567181926</v>
      </c>
    </row>
    <row r="64" spans="1:30" s="42" customFormat="1" ht="39" x14ac:dyDescent="0.25">
      <c r="A64" s="41" t="s">
        <v>195</v>
      </c>
      <c r="B64" s="167" t="s">
        <v>171</v>
      </c>
      <c r="C64" s="102"/>
      <c r="D64" s="123">
        <v>1246.7</v>
      </c>
      <c r="E64" s="123">
        <v>1246.7</v>
      </c>
      <c r="F64" s="119">
        <f t="shared" si="18"/>
        <v>1246.6999999999998</v>
      </c>
      <c r="G64" s="118">
        <v>0</v>
      </c>
      <c r="H64" s="118">
        <v>169.14500000000001</v>
      </c>
      <c r="I64" s="118">
        <v>226.30799999999999</v>
      </c>
      <c r="J64" s="118">
        <v>79.358000000000004</v>
      </c>
      <c r="K64" s="118">
        <v>92.965000000000003</v>
      </c>
      <c r="L64" s="118">
        <v>81.823999999999998</v>
      </c>
      <c r="M64" s="118">
        <v>158.679</v>
      </c>
      <c r="N64" s="118">
        <v>120.29600000000001</v>
      </c>
      <c r="O64" s="118">
        <v>136.31399999999999</v>
      </c>
      <c r="P64" s="118">
        <v>49.627000000000002</v>
      </c>
      <c r="Q64" s="118">
        <v>72.450999999999993</v>
      </c>
      <c r="R64" s="118">
        <v>59.732999999999997</v>
      </c>
      <c r="S64" s="120">
        <f t="shared" si="19"/>
        <v>0</v>
      </c>
      <c r="T64" s="121">
        <f t="shared" si="20"/>
        <v>99.999999999999972</v>
      </c>
      <c r="U64" s="119">
        <v>1246.7</v>
      </c>
      <c r="V64" s="120">
        <f t="shared" si="40"/>
        <v>0</v>
      </c>
      <c r="W64" s="121">
        <f>F64/U64*100</f>
        <v>99.999999999999972</v>
      </c>
    </row>
    <row r="65" spans="1:28" s="42" customFormat="1" ht="58.5" x14ac:dyDescent="0.25">
      <c r="A65" s="41" t="s">
        <v>196</v>
      </c>
      <c r="B65" s="167" t="s">
        <v>172</v>
      </c>
      <c r="C65" s="102"/>
      <c r="D65" s="123">
        <v>292.3</v>
      </c>
      <c r="E65" s="123">
        <v>368.17500000000001</v>
      </c>
      <c r="F65" s="119">
        <f t="shared" si="18"/>
        <v>368.17499999999995</v>
      </c>
      <c r="G65" s="118">
        <v>0</v>
      </c>
      <c r="H65" s="118">
        <v>0</v>
      </c>
      <c r="I65" s="118">
        <v>146.136</v>
      </c>
      <c r="J65" s="118">
        <v>0</v>
      </c>
      <c r="K65" s="118">
        <v>0</v>
      </c>
      <c r="L65" s="118"/>
      <c r="M65" s="118">
        <v>0</v>
      </c>
      <c r="N65" s="118">
        <v>0</v>
      </c>
      <c r="O65" s="118">
        <v>146.16399999999999</v>
      </c>
      <c r="P65" s="118">
        <v>0</v>
      </c>
      <c r="Q65" s="118">
        <v>0</v>
      </c>
      <c r="R65" s="118">
        <v>75.875</v>
      </c>
      <c r="S65" s="120">
        <f t="shared" si="19"/>
        <v>0</v>
      </c>
      <c r="T65" s="121">
        <f t="shared" si="20"/>
        <v>99.999999999999986</v>
      </c>
      <c r="U65" s="119">
        <v>292.29999999999995</v>
      </c>
      <c r="V65" s="120">
        <f t="shared" si="40"/>
        <v>75.875</v>
      </c>
      <c r="W65" s="121">
        <f>F65/U65*100</f>
        <v>125.95791994526174</v>
      </c>
    </row>
    <row r="66" spans="1:28" s="42" customFormat="1" ht="58.5" x14ac:dyDescent="0.25">
      <c r="A66" s="41" t="s">
        <v>197</v>
      </c>
      <c r="B66" s="167" t="s">
        <v>173</v>
      </c>
      <c r="C66" s="102"/>
      <c r="D66" s="123">
        <v>2500</v>
      </c>
      <c r="E66" s="123">
        <v>2500</v>
      </c>
      <c r="F66" s="119">
        <f t="shared" si="18"/>
        <v>2500.0000000000005</v>
      </c>
      <c r="G66" s="118">
        <v>0</v>
      </c>
      <c r="H66" s="118">
        <v>0</v>
      </c>
      <c r="I66" s="118">
        <v>0</v>
      </c>
      <c r="J66" s="118">
        <v>652.19100000000003</v>
      </c>
      <c r="K66" s="118">
        <v>185.745</v>
      </c>
      <c r="L66" s="118">
        <v>303.77300000000002</v>
      </c>
      <c r="M66" s="118">
        <v>1326.19</v>
      </c>
      <c r="N66" s="118">
        <v>32.100999999999999</v>
      </c>
      <c r="O66" s="118">
        <v>0</v>
      </c>
      <c r="P66" s="118">
        <v>0</v>
      </c>
      <c r="Q66" s="118">
        <v>0</v>
      </c>
      <c r="R66" s="118">
        <v>0</v>
      </c>
      <c r="S66" s="120">
        <f t="shared" si="19"/>
        <v>0</v>
      </c>
      <c r="T66" s="121">
        <f t="shared" si="20"/>
        <v>100.00000000000003</v>
      </c>
      <c r="U66" s="119">
        <v>2500</v>
      </c>
      <c r="V66" s="120">
        <f t="shared" si="40"/>
        <v>0</v>
      </c>
      <c r="W66" s="121">
        <f>F66/U66*100</f>
        <v>100.00000000000003</v>
      </c>
    </row>
    <row r="67" spans="1:28" s="42" customFormat="1" ht="58.5" x14ac:dyDescent="0.25">
      <c r="A67" s="41" t="s">
        <v>198</v>
      </c>
      <c r="B67" s="167" t="s">
        <v>185</v>
      </c>
      <c r="C67" s="102"/>
      <c r="D67" s="123">
        <v>0</v>
      </c>
      <c r="E67" s="123">
        <v>2005.0329999999999</v>
      </c>
      <c r="F67" s="119">
        <f>SUM(G67:R67)</f>
        <v>2005.0329999999999</v>
      </c>
      <c r="G67" s="118">
        <v>0</v>
      </c>
      <c r="H67" s="118">
        <v>0</v>
      </c>
      <c r="I67" s="118">
        <v>0</v>
      </c>
      <c r="J67" s="118">
        <v>0</v>
      </c>
      <c r="K67" s="118">
        <v>0</v>
      </c>
      <c r="L67" s="118">
        <v>688.09500000000003</v>
      </c>
      <c r="M67" s="118">
        <v>178.541</v>
      </c>
      <c r="N67" s="118">
        <v>0</v>
      </c>
      <c r="O67" s="118">
        <v>357.08199999999999</v>
      </c>
      <c r="P67" s="118">
        <v>0</v>
      </c>
      <c r="Q67" s="118">
        <v>0</v>
      </c>
      <c r="R67" s="118">
        <f>535.623+245.692</f>
        <v>781.31500000000005</v>
      </c>
      <c r="S67" s="120">
        <f t="shared" si="19"/>
        <v>0</v>
      </c>
      <c r="T67" s="121">
        <f t="shared" si="20"/>
        <v>100</v>
      </c>
      <c r="U67" s="119">
        <v>1445.412</v>
      </c>
      <c r="V67" s="120">
        <f t="shared" si="40"/>
        <v>559.62099999999987</v>
      </c>
      <c r="W67" s="121">
        <f t="shared" ref="W67:W68" si="48">F67/U67*100</f>
        <v>138.71705783541302</v>
      </c>
    </row>
    <row r="68" spans="1:28" s="42" customFormat="1" ht="23.25" x14ac:dyDescent="0.25">
      <c r="A68" s="41" t="s">
        <v>205</v>
      </c>
      <c r="B68" s="167" t="s">
        <v>215</v>
      </c>
      <c r="C68" s="102"/>
      <c r="D68" s="123"/>
      <c r="E68" s="123">
        <v>4581.0590000000002</v>
      </c>
      <c r="F68" s="119">
        <f t="shared" ref="F68:F69" si="49">SUM(G68:R68)</f>
        <v>4581.0590000000002</v>
      </c>
      <c r="G68" s="118">
        <v>0</v>
      </c>
      <c r="H68" s="118">
        <v>0</v>
      </c>
      <c r="I68" s="118">
        <v>0</v>
      </c>
      <c r="J68" s="118">
        <v>0</v>
      </c>
      <c r="K68" s="118">
        <v>0</v>
      </c>
      <c r="L68" s="118">
        <v>0</v>
      </c>
      <c r="M68" s="118">
        <v>0</v>
      </c>
      <c r="N68" s="118">
        <v>0</v>
      </c>
      <c r="O68" s="118">
        <v>0</v>
      </c>
      <c r="P68" s="118">
        <v>0</v>
      </c>
      <c r="Q68" s="118">
        <v>0</v>
      </c>
      <c r="R68" s="118">
        <v>4581.0590000000002</v>
      </c>
      <c r="S68" s="120">
        <f t="shared" si="19"/>
        <v>0</v>
      </c>
      <c r="T68" s="121">
        <f t="shared" si="20"/>
        <v>100</v>
      </c>
      <c r="U68" s="119">
        <v>2924.1559999999999</v>
      </c>
      <c r="V68" s="120">
        <f t="shared" si="40"/>
        <v>1656.9030000000002</v>
      </c>
      <c r="W68" s="121">
        <f t="shared" si="48"/>
        <v>156.66260623578222</v>
      </c>
    </row>
    <row r="69" spans="1:28" s="42" customFormat="1" ht="78" x14ac:dyDescent="0.25">
      <c r="A69" s="41" t="s">
        <v>214</v>
      </c>
      <c r="B69" s="167" t="s">
        <v>213</v>
      </c>
      <c r="C69" s="102"/>
      <c r="D69" s="123"/>
      <c r="E69" s="123">
        <v>19.707999999999998</v>
      </c>
      <c r="F69" s="119">
        <f t="shared" si="49"/>
        <v>19.707999999999998</v>
      </c>
      <c r="G69" s="118">
        <v>0</v>
      </c>
      <c r="H69" s="118">
        <v>0</v>
      </c>
      <c r="I69" s="118">
        <v>0</v>
      </c>
      <c r="J69" s="118">
        <v>0</v>
      </c>
      <c r="K69" s="118">
        <v>0</v>
      </c>
      <c r="L69" s="118">
        <v>0</v>
      </c>
      <c r="M69" s="118">
        <v>0</v>
      </c>
      <c r="N69" s="118">
        <v>0</v>
      </c>
      <c r="O69" s="118">
        <v>0</v>
      </c>
      <c r="P69" s="118">
        <v>0</v>
      </c>
      <c r="Q69" s="118">
        <v>0</v>
      </c>
      <c r="R69" s="118">
        <v>19.707999999999998</v>
      </c>
      <c r="S69" s="120">
        <f t="shared" si="19"/>
        <v>0</v>
      </c>
      <c r="T69" s="121">
        <f t="shared" si="20"/>
        <v>100</v>
      </c>
      <c r="U69" s="119">
        <v>0</v>
      </c>
      <c r="V69" s="120">
        <f t="shared" si="40"/>
        <v>19.707999999999998</v>
      </c>
      <c r="W69" s="121"/>
    </row>
    <row r="70" spans="1:28" s="42" customFormat="1" ht="67.5" customHeight="1" x14ac:dyDescent="0.25">
      <c r="A70" s="41" t="s">
        <v>216</v>
      </c>
      <c r="B70" s="167" t="s">
        <v>204</v>
      </c>
      <c r="C70" s="102"/>
      <c r="D70" s="123"/>
      <c r="E70" s="123">
        <v>88.771000000000001</v>
      </c>
      <c r="F70" s="119">
        <f>SUM(G70:R70)</f>
        <v>88.771000000000001</v>
      </c>
      <c r="G70" s="118">
        <v>0</v>
      </c>
      <c r="H70" s="118">
        <v>0</v>
      </c>
      <c r="I70" s="118">
        <v>0</v>
      </c>
      <c r="J70" s="118">
        <v>0</v>
      </c>
      <c r="K70" s="118">
        <v>0</v>
      </c>
      <c r="L70" s="118">
        <v>0</v>
      </c>
      <c r="M70" s="118">
        <v>0</v>
      </c>
      <c r="N70" s="118">
        <v>0</v>
      </c>
      <c r="O70" s="118">
        <v>0</v>
      </c>
      <c r="P70" s="118">
        <v>0</v>
      </c>
      <c r="Q70" s="118">
        <v>88.771000000000001</v>
      </c>
      <c r="R70" s="118">
        <v>0</v>
      </c>
      <c r="S70" s="120">
        <f t="shared" si="19"/>
        <v>0</v>
      </c>
      <c r="T70" s="121">
        <f t="shared" si="20"/>
        <v>100</v>
      </c>
      <c r="U70" s="119">
        <v>0</v>
      </c>
      <c r="V70" s="120">
        <f t="shared" si="40"/>
        <v>88.771000000000001</v>
      </c>
      <c r="W70" s="121"/>
    </row>
    <row r="71" spans="1:28" s="49" customFormat="1" ht="32.25" customHeight="1" x14ac:dyDescent="0.3">
      <c r="A71" s="46"/>
      <c r="B71" s="50" t="s">
        <v>29</v>
      </c>
      <c r="C71" s="47"/>
      <c r="D71" s="48">
        <f>D75+D74+D73</f>
        <v>4144</v>
      </c>
      <c r="E71" s="48">
        <f>E75+E74+E73</f>
        <v>893126.67699999991</v>
      </c>
      <c r="F71" s="48">
        <f t="shared" si="18"/>
        <v>890498.73899999994</v>
      </c>
      <c r="G71" s="48">
        <f t="shared" ref="G71:R71" si="50">G75+G74+G73</f>
        <v>59687.450000000004</v>
      </c>
      <c r="H71" s="48">
        <f t="shared" si="50"/>
        <v>59884.137999999999</v>
      </c>
      <c r="I71" s="48">
        <f t="shared" ref="I71:Q71" si="51">I75+I74+I73</f>
        <v>64901.864000000001</v>
      </c>
      <c r="J71" s="48">
        <f t="shared" si="51"/>
        <v>61351.79</v>
      </c>
      <c r="K71" s="48">
        <f t="shared" si="51"/>
        <v>77675.923999999999</v>
      </c>
      <c r="L71" s="48">
        <f t="shared" si="51"/>
        <v>157907.46900000001</v>
      </c>
      <c r="M71" s="48">
        <f t="shared" si="51"/>
        <v>92863.518000000011</v>
      </c>
      <c r="N71" s="48">
        <f t="shared" si="51"/>
        <v>30975.641</v>
      </c>
      <c r="O71" s="48">
        <f t="shared" si="51"/>
        <v>66246.548999999999</v>
      </c>
      <c r="P71" s="48">
        <f t="shared" si="51"/>
        <v>84774.419000000009</v>
      </c>
      <c r="Q71" s="48">
        <f t="shared" si="51"/>
        <v>62542.492000000006</v>
      </c>
      <c r="R71" s="48">
        <f t="shared" si="50"/>
        <v>71687.485000000001</v>
      </c>
      <c r="S71" s="86">
        <f t="shared" si="19"/>
        <v>-2627.9379999999655</v>
      </c>
      <c r="T71" s="87">
        <f t="shared" si="20"/>
        <v>99.705759768723155</v>
      </c>
      <c r="U71" s="48">
        <f>U75+U74</f>
        <v>830740.86199999996</v>
      </c>
      <c r="V71" s="86">
        <f t="shared" ref="V71" si="52">F71-U71</f>
        <v>59757.876999999979</v>
      </c>
      <c r="W71" s="87">
        <f>F71/U71*100</f>
        <v>107.19332342171464</v>
      </c>
    </row>
    <row r="72" spans="1:28" s="12" customFormat="1" ht="23.25" x14ac:dyDescent="0.25">
      <c r="A72" s="11"/>
      <c r="B72" s="163" t="s">
        <v>94</v>
      </c>
      <c r="C72" s="10"/>
      <c r="D72" s="124"/>
      <c r="E72" s="124"/>
      <c r="F72" s="125"/>
      <c r="G72" s="124"/>
      <c r="H72" s="124"/>
      <c r="I72" s="124"/>
      <c r="J72" s="124"/>
      <c r="K72" s="124"/>
      <c r="L72" s="124"/>
      <c r="M72" s="124"/>
      <c r="N72" s="124"/>
      <c r="O72" s="124"/>
      <c r="P72" s="124"/>
      <c r="Q72" s="124"/>
      <c r="R72" s="124"/>
      <c r="S72" s="116"/>
      <c r="T72" s="117"/>
      <c r="U72" s="125"/>
      <c r="V72" s="90"/>
      <c r="W72" s="91"/>
    </row>
    <row r="73" spans="1:28" s="12" customFormat="1" ht="22.5" x14ac:dyDescent="0.25">
      <c r="A73" s="11"/>
      <c r="B73" s="156" t="s">
        <v>162</v>
      </c>
      <c r="C73" s="25"/>
      <c r="D73" s="55">
        <f>D51</f>
        <v>0</v>
      </c>
      <c r="E73" s="55">
        <f>E51</f>
        <v>10995.7</v>
      </c>
      <c r="F73" s="48">
        <f>SUM(G73:R73)</f>
        <v>10995.699999999999</v>
      </c>
      <c r="G73" s="55">
        <f t="shared" ref="G73:R73" si="53">G51</f>
        <v>0</v>
      </c>
      <c r="H73" s="55">
        <f t="shared" si="53"/>
        <v>0</v>
      </c>
      <c r="I73" s="55">
        <f t="shared" si="53"/>
        <v>2748.9</v>
      </c>
      <c r="J73" s="55">
        <f t="shared" si="53"/>
        <v>916.3</v>
      </c>
      <c r="K73" s="55">
        <f t="shared" si="53"/>
        <v>916.3</v>
      </c>
      <c r="L73" s="55">
        <f t="shared" si="53"/>
        <v>916.3</v>
      </c>
      <c r="M73" s="55">
        <f t="shared" ref="M73:Q73" si="54">M51</f>
        <v>916.3</v>
      </c>
      <c r="N73" s="55">
        <f t="shared" si="54"/>
        <v>916.3</v>
      </c>
      <c r="O73" s="55">
        <f t="shared" si="54"/>
        <v>916.3</v>
      </c>
      <c r="P73" s="55">
        <f t="shared" si="54"/>
        <v>916.3</v>
      </c>
      <c r="Q73" s="55">
        <f t="shared" si="54"/>
        <v>916.3</v>
      </c>
      <c r="R73" s="55">
        <f t="shared" si="53"/>
        <v>916.4</v>
      </c>
      <c r="S73" s="90">
        <f t="shared" ref="S73:S79" si="55">F73-E73</f>
        <v>0</v>
      </c>
      <c r="T73" s="91">
        <f t="shared" ref="T73:T79" si="56">F73/E73*100</f>
        <v>99.999999999999986</v>
      </c>
      <c r="U73" s="48">
        <v>0</v>
      </c>
      <c r="V73" s="90">
        <f>F73-U73</f>
        <v>10995.699999999999</v>
      </c>
      <c r="W73" s="91"/>
    </row>
    <row r="74" spans="1:28" s="12" customFormat="1" ht="22.5" x14ac:dyDescent="0.25">
      <c r="A74" s="11"/>
      <c r="B74" s="156" t="s">
        <v>109</v>
      </c>
      <c r="C74" s="25"/>
      <c r="D74" s="55">
        <f>D53</f>
        <v>0</v>
      </c>
      <c r="E74" s="55">
        <f>E53+E54</f>
        <v>7101.99</v>
      </c>
      <c r="F74" s="48">
        <f>SUM(G74:R74)</f>
        <v>7101.99</v>
      </c>
      <c r="G74" s="55">
        <f t="shared" ref="G74:R74" si="57">G53+G54</f>
        <v>0</v>
      </c>
      <c r="H74" s="55">
        <f t="shared" si="57"/>
        <v>0</v>
      </c>
      <c r="I74" s="55">
        <f t="shared" si="57"/>
        <v>0</v>
      </c>
      <c r="J74" s="55">
        <f t="shared" si="57"/>
        <v>0</v>
      </c>
      <c r="K74" s="55">
        <f t="shared" si="57"/>
        <v>0</v>
      </c>
      <c r="L74" s="55">
        <f t="shared" si="57"/>
        <v>3201.0839999999998</v>
      </c>
      <c r="M74" s="55">
        <f t="shared" ref="M74:Q74" si="58">M53+M54</f>
        <v>0</v>
      </c>
      <c r="N74" s="55">
        <f t="shared" si="58"/>
        <v>0</v>
      </c>
      <c r="O74" s="55">
        <f t="shared" si="58"/>
        <v>2809.848</v>
      </c>
      <c r="P74" s="55">
        <f t="shared" si="58"/>
        <v>0</v>
      </c>
      <c r="Q74" s="55">
        <f t="shared" si="58"/>
        <v>0</v>
      </c>
      <c r="R74" s="55">
        <f t="shared" si="57"/>
        <v>1091.058</v>
      </c>
      <c r="S74" s="90">
        <f t="shared" si="55"/>
        <v>0</v>
      </c>
      <c r="T74" s="91">
        <f t="shared" si="56"/>
        <v>100</v>
      </c>
      <c r="U74" s="48">
        <f>U53+U54</f>
        <v>36074.660000000003</v>
      </c>
      <c r="V74" s="90">
        <f>F74-U74</f>
        <v>-28972.670000000006</v>
      </c>
      <c r="W74" s="91">
        <f>F74/U74*100</f>
        <v>19.686921512219378</v>
      </c>
    </row>
    <row r="75" spans="1:28" s="12" customFormat="1" ht="22.5" x14ac:dyDescent="0.25">
      <c r="A75" s="11"/>
      <c r="B75" s="156" t="s">
        <v>70</v>
      </c>
      <c r="C75" s="25"/>
      <c r="D75" s="55">
        <f>D76+D77</f>
        <v>4144</v>
      </c>
      <c r="E75" s="55">
        <f>E76+E77</f>
        <v>875028.98699999996</v>
      </c>
      <c r="F75" s="48">
        <f t="shared" si="18"/>
        <v>872401.04900000012</v>
      </c>
      <c r="G75" s="55">
        <f t="shared" ref="G75:R75" si="59">G76+G77</f>
        <v>59687.450000000004</v>
      </c>
      <c r="H75" s="55">
        <f t="shared" si="59"/>
        <v>59884.137999999999</v>
      </c>
      <c r="I75" s="55">
        <f t="shared" si="59"/>
        <v>62152.964</v>
      </c>
      <c r="J75" s="55">
        <f t="shared" si="59"/>
        <v>60435.49</v>
      </c>
      <c r="K75" s="55">
        <f t="shared" si="59"/>
        <v>76759.623999999996</v>
      </c>
      <c r="L75" s="55">
        <f t="shared" si="59"/>
        <v>153790.08500000002</v>
      </c>
      <c r="M75" s="55">
        <f t="shared" ref="M75:Q75" si="60">M76+M77</f>
        <v>91947.218000000008</v>
      </c>
      <c r="N75" s="55">
        <f t="shared" si="60"/>
        <v>30059.341</v>
      </c>
      <c r="O75" s="55">
        <f t="shared" si="60"/>
        <v>62520.400999999998</v>
      </c>
      <c r="P75" s="55">
        <f t="shared" si="60"/>
        <v>83858.119000000006</v>
      </c>
      <c r="Q75" s="55">
        <f t="shared" si="60"/>
        <v>61626.192000000003</v>
      </c>
      <c r="R75" s="55">
        <f t="shared" si="59"/>
        <v>69680.027000000002</v>
      </c>
      <c r="S75" s="90">
        <f t="shared" si="55"/>
        <v>-2627.9379999998491</v>
      </c>
      <c r="T75" s="91">
        <f t="shared" si="56"/>
        <v>99.699674177765289</v>
      </c>
      <c r="U75" s="48">
        <f>U76+U77</f>
        <v>794666.20199999993</v>
      </c>
      <c r="V75" s="90">
        <f>F75-U75</f>
        <v>77734.847000000183</v>
      </c>
      <c r="W75" s="91">
        <f>F75/U75*100</f>
        <v>109.78207539270686</v>
      </c>
    </row>
    <row r="76" spans="1:28" s="7" customFormat="1" ht="23.25" x14ac:dyDescent="0.25">
      <c r="A76" s="13"/>
      <c r="B76" s="16" t="s">
        <v>98</v>
      </c>
      <c r="C76" s="16"/>
      <c r="D76" s="123">
        <f>D52</f>
        <v>0</v>
      </c>
      <c r="E76" s="123">
        <f>E52</f>
        <v>743512.7</v>
      </c>
      <c r="F76" s="126">
        <f t="shared" si="18"/>
        <v>743512.70000000007</v>
      </c>
      <c r="G76" s="123">
        <f t="shared" ref="G76:R76" si="61">G52</f>
        <v>58102.400000000001</v>
      </c>
      <c r="H76" s="123">
        <f t="shared" si="61"/>
        <v>58123.4</v>
      </c>
      <c r="I76" s="123">
        <f t="shared" si="61"/>
        <v>58121.9</v>
      </c>
      <c r="J76" s="123">
        <f t="shared" si="61"/>
        <v>58111.7</v>
      </c>
      <c r="K76" s="123">
        <f t="shared" si="61"/>
        <v>74506.399999999994</v>
      </c>
      <c r="L76" s="123">
        <f t="shared" si="61"/>
        <v>149014.70000000001</v>
      </c>
      <c r="M76" s="123">
        <f t="shared" ref="M76:Q76" si="62">M52</f>
        <v>28310.9</v>
      </c>
      <c r="N76" s="123">
        <f t="shared" si="62"/>
        <v>28310.1</v>
      </c>
      <c r="O76" s="123">
        <f t="shared" si="62"/>
        <v>58112.7</v>
      </c>
      <c r="P76" s="123">
        <f t="shared" si="62"/>
        <v>58113</v>
      </c>
      <c r="Q76" s="123">
        <f t="shared" si="62"/>
        <v>58112.4</v>
      </c>
      <c r="R76" s="123">
        <f t="shared" si="61"/>
        <v>56573.1</v>
      </c>
      <c r="S76" s="120">
        <f t="shared" si="55"/>
        <v>0</v>
      </c>
      <c r="T76" s="121">
        <f t="shared" si="56"/>
        <v>100.00000000000003</v>
      </c>
      <c r="U76" s="126">
        <f>U52</f>
        <v>770115.7</v>
      </c>
      <c r="V76" s="120">
        <f>F76-U76</f>
        <v>-26602.999999999884</v>
      </c>
      <c r="W76" s="121">
        <f>F76/U76*100</f>
        <v>96.545583994716651</v>
      </c>
    </row>
    <row r="77" spans="1:28" s="7" customFormat="1" ht="23.25" x14ac:dyDescent="0.25">
      <c r="A77" s="13"/>
      <c r="B77" s="164" t="s">
        <v>97</v>
      </c>
      <c r="C77" s="16"/>
      <c r="D77" s="123">
        <f>D58+D62+D59</f>
        <v>4144</v>
      </c>
      <c r="E77" s="123">
        <f>E58+E62+E59+E60+E55+E56+E57+E61</f>
        <v>131516.28700000001</v>
      </c>
      <c r="F77" s="126">
        <f t="shared" si="18"/>
        <v>128888.349</v>
      </c>
      <c r="G77" s="123">
        <f t="shared" ref="G77:L77" si="63">G58+G62+G59+G60+G55+G56+G57+G61</f>
        <v>1585.05</v>
      </c>
      <c r="H77" s="123">
        <f t="shared" si="63"/>
        <v>1760.7379999999998</v>
      </c>
      <c r="I77" s="123">
        <f t="shared" si="63"/>
        <v>4031.0639999999999</v>
      </c>
      <c r="J77" s="123">
        <f t="shared" si="63"/>
        <v>2323.7900000000004</v>
      </c>
      <c r="K77" s="123">
        <f t="shared" si="63"/>
        <v>2253.2240000000002</v>
      </c>
      <c r="L77" s="123">
        <f t="shared" si="63"/>
        <v>4775.3850000000002</v>
      </c>
      <c r="M77" s="123">
        <f t="shared" ref="M77:R77" si="64">M58+M62+M59+M60+M55+M56+M57+M61</f>
        <v>63636.318000000007</v>
      </c>
      <c r="N77" s="123">
        <f t="shared" si="64"/>
        <v>1749.241</v>
      </c>
      <c r="O77" s="123">
        <f t="shared" si="64"/>
        <v>4407.701</v>
      </c>
      <c r="P77" s="123">
        <f t="shared" si="64"/>
        <v>25745.119000000002</v>
      </c>
      <c r="Q77" s="123">
        <f t="shared" ref="Q77" si="65">Q58+Q62+Q59+Q60+Q55+Q56+Q57+Q61</f>
        <v>3513.7919999999999</v>
      </c>
      <c r="R77" s="123">
        <f t="shared" si="64"/>
        <v>13106.927</v>
      </c>
      <c r="S77" s="120">
        <f t="shared" si="55"/>
        <v>-2627.9380000000092</v>
      </c>
      <c r="T77" s="121">
        <f t="shared" si="56"/>
        <v>98.001815546997605</v>
      </c>
      <c r="U77" s="126">
        <f>U58+U62+U59</f>
        <v>24550.502</v>
      </c>
      <c r="V77" s="120">
        <f>F77-U77</f>
        <v>104337.84700000001</v>
      </c>
      <c r="W77" s="121">
        <f>F77/U77*100</f>
        <v>524.99272316305382</v>
      </c>
    </row>
    <row r="78" spans="1:28" s="7" customFormat="1" ht="23.25" x14ac:dyDescent="0.25">
      <c r="A78" s="13"/>
      <c r="B78" s="44"/>
      <c r="C78" s="16"/>
      <c r="D78" s="123"/>
      <c r="E78" s="123"/>
      <c r="F78" s="126"/>
      <c r="G78" s="123"/>
      <c r="H78" s="123"/>
      <c r="I78" s="123"/>
      <c r="J78" s="123"/>
      <c r="K78" s="123"/>
      <c r="L78" s="123"/>
      <c r="M78" s="123"/>
      <c r="N78" s="123"/>
      <c r="O78" s="123"/>
      <c r="P78" s="123"/>
      <c r="Q78" s="123"/>
      <c r="R78" s="123"/>
      <c r="S78" s="120"/>
      <c r="T78" s="121"/>
      <c r="U78" s="126"/>
      <c r="V78" s="120"/>
      <c r="W78" s="121"/>
    </row>
    <row r="79" spans="1:28" s="153" customFormat="1" ht="29.25" customHeight="1" x14ac:dyDescent="0.3">
      <c r="A79" s="146"/>
      <c r="B79" s="147" t="s">
        <v>28</v>
      </c>
      <c r="C79" s="148"/>
      <c r="D79" s="149">
        <f>D71+D50</f>
        <v>4911539.4850000003</v>
      </c>
      <c r="E79" s="149">
        <f>E71+E50</f>
        <v>6018505.1140000001</v>
      </c>
      <c r="F79" s="149">
        <f t="shared" si="18"/>
        <v>6137030.5070000002</v>
      </c>
      <c r="G79" s="149">
        <f t="shared" ref="G79:L79" si="66">G71+G50</f>
        <v>469140.277</v>
      </c>
      <c r="H79" s="149">
        <f t="shared" si="66"/>
        <v>491675.49699999997</v>
      </c>
      <c r="I79" s="149">
        <f t="shared" si="66"/>
        <v>466633.63799999992</v>
      </c>
      <c r="J79" s="149">
        <f t="shared" si="66"/>
        <v>514660.25799999991</v>
      </c>
      <c r="K79" s="149">
        <f t="shared" si="66"/>
        <v>525559.54600000009</v>
      </c>
      <c r="L79" s="149">
        <f t="shared" si="66"/>
        <v>606836.55300000019</v>
      </c>
      <c r="M79" s="149">
        <f t="shared" ref="M79:R79" si="67">M71+M50</f>
        <v>570591.98900000018</v>
      </c>
      <c r="N79" s="149">
        <f t="shared" si="67"/>
        <v>483179.49899999995</v>
      </c>
      <c r="O79" s="149">
        <f t="shared" si="67"/>
        <v>505745.19299999997</v>
      </c>
      <c r="P79" s="149">
        <f t="shared" si="67"/>
        <v>593127.14399999997</v>
      </c>
      <c r="Q79" s="149">
        <f t="shared" si="67"/>
        <v>416711.06300000008</v>
      </c>
      <c r="R79" s="149">
        <f t="shared" si="67"/>
        <v>493169.85</v>
      </c>
      <c r="S79" s="150">
        <f t="shared" si="55"/>
        <v>118525.39300000016</v>
      </c>
      <c r="T79" s="151">
        <f t="shared" si="56"/>
        <v>101.96934937754378</v>
      </c>
      <c r="U79" s="149">
        <f>U71+U50</f>
        <v>5497853.4439999983</v>
      </c>
      <c r="V79" s="150">
        <f>F79-U79</f>
        <v>639177.06300000194</v>
      </c>
      <c r="W79" s="151">
        <f>F79/U79*100</f>
        <v>111.62593855057301</v>
      </c>
      <c r="X79" s="149">
        <v>5497853.4440000001</v>
      </c>
      <c r="Y79" s="152">
        <f>X79-U79</f>
        <v>0</v>
      </c>
      <c r="AB79" s="152"/>
    </row>
    <row r="80" spans="1:28" s="9" customFormat="1" ht="29.25" customHeight="1" x14ac:dyDescent="0.25">
      <c r="A80" s="174" t="s">
        <v>9</v>
      </c>
      <c r="B80" s="175"/>
      <c r="C80" s="175"/>
      <c r="D80" s="175"/>
      <c r="E80" s="175"/>
      <c r="F80" s="175"/>
      <c r="G80" s="175"/>
      <c r="H80" s="175"/>
      <c r="I80" s="175"/>
      <c r="J80" s="175"/>
      <c r="K80" s="175"/>
      <c r="L80" s="175"/>
      <c r="M80" s="175"/>
      <c r="N80" s="175"/>
      <c r="O80" s="175"/>
      <c r="P80" s="175"/>
      <c r="Q80" s="175"/>
      <c r="R80" s="175"/>
      <c r="S80" s="175"/>
      <c r="T80" s="175"/>
      <c r="U80" s="175"/>
      <c r="V80" s="175"/>
      <c r="W80" s="176"/>
    </row>
    <row r="81" spans="1:24" s="60" customFormat="1" ht="23.25" x14ac:dyDescent="0.3">
      <c r="A81" s="23">
        <v>1</v>
      </c>
      <c r="B81" s="59" t="s">
        <v>12</v>
      </c>
      <c r="C81" s="24" t="s">
        <v>21</v>
      </c>
      <c r="D81" s="122">
        <f>D82+D83</f>
        <v>74276.903999999995</v>
      </c>
      <c r="E81" s="122">
        <f t="shared" ref="E81" si="68">D81</f>
        <v>74276.903999999995</v>
      </c>
      <c r="F81" s="115">
        <f t="shared" ref="F81:F103" si="69">SUM(G81:R81)</f>
        <v>176496.96799999999</v>
      </c>
      <c r="G81" s="114">
        <f t="shared" ref="G81:R81" si="70">G82+G83</f>
        <v>12864.64</v>
      </c>
      <c r="H81" s="114">
        <f t="shared" ref="H81:Q81" si="71">H82+H83</f>
        <v>12005.648000000001</v>
      </c>
      <c r="I81" s="114">
        <f t="shared" si="71"/>
        <v>21577.853000000003</v>
      </c>
      <c r="J81" s="114">
        <f t="shared" si="71"/>
        <v>12320.983</v>
      </c>
      <c r="K81" s="114">
        <f t="shared" si="71"/>
        <v>14393.143</v>
      </c>
      <c r="L81" s="114">
        <f t="shared" si="71"/>
        <v>19519.350999999999</v>
      </c>
      <c r="M81" s="114">
        <f t="shared" si="71"/>
        <v>7146.4169999999995</v>
      </c>
      <c r="N81" s="114">
        <f t="shared" si="71"/>
        <v>14472.371999999999</v>
      </c>
      <c r="O81" s="114">
        <f t="shared" si="71"/>
        <v>19211.753000000001</v>
      </c>
      <c r="P81" s="114">
        <f t="shared" si="71"/>
        <v>12051.107</v>
      </c>
      <c r="Q81" s="114">
        <f t="shared" si="71"/>
        <v>13715.928</v>
      </c>
      <c r="R81" s="114">
        <f t="shared" si="70"/>
        <v>17217.773000000001</v>
      </c>
      <c r="S81" s="116">
        <f t="shared" ref="S81:S103" si="72">F81-E81</f>
        <v>102220.064</v>
      </c>
      <c r="T81" s="117">
        <f t="shared" ref="T81:T103" si="73">F81/E81*100</f>
        <v>237.62025406982499</v>
      </c>
      <c r="U81" s="115">
        <f t="shared" ref="U81" si="74">U82+U83</f>
        <v>159579.68599999999</v>
      </c>
      <c r="V81" s="116">
        <f t="shared" ref="V81:V95" si="75">F81-U81</f>
        <v>16917.282000000007</v>
      </c>
      <c r="W81" s="117">
        <f>F81/U81*100</f>
        <v>110.60115007370048</v>
      </c>
    </row>
    <row r="82" spans="1:24" s="63" customFormat="1" ht="39" x14ac:dyDescent="0.3">
      <c r="A82" s="41" t="s">
        <v>114</v>
      </c>
      <c r="B82" s="101" t="s">
        <v>110</v>
      </c>
      <c r="C82" s="16" t="s">
        <v>111</v>
      </c>
      <c r="D82" s="123">
        <v>74276.903999999995</v>
      </c>
      <c r="E82" s="123">
        <v>74276.903999999995</v>
      </c>
      <c r="F82" s="119">
        <f t="shared" si="69"/>
        <v>90022.023999999976</v>
      </c>
      <c r="G82" s="118">
        <v>9648.0720000000001</v>
      </c>
      <c r="H82" s="118">
        <v>5486.2629999999999</v>
      </c>
      <c r="I82" s="118">
        <v>6175.7780000000002</v>
      </c>
      <c r="J82" s="118">
        <v>6187.8670000000002</v>
      </c>
      <c r="K82" s="118">
        <v>7899.8220000000001</v>
      </c>
      <c r="L82" s="118">
        <v>13366.040999999999</v>
      </c>
      <c r="M82" s="118">
        <v>5298.308</v>
      </c>
      <c r="N82" s="118">
        <v>5003.8</v>
      </c>
      <c r="O82" s="118">
        <v>5665.88</v>
      </c>
      <c r="P82" s="118">
        <v>8635.7450000000008</v>
      </c>
      <c r="Q82" s="118">
        <v>8001.4989999999998</v>
      </c>
      <c r="R82" s="118">
        <v>8652.9490000000005</v>
      </c>
      <c r="S82" s="120">
        <f t="shared" si="72"/>
        <v>15745.119999999981</v>
      </c>
      <c r="T82" s="121">
        <f t="shared" si="73"/>
        <v>121.19786791328835</v>
      </c>
      <c r="U82" s="119">
        <v>112188.193</v>
      </c>
      <c r="V82" s="120">
        <f t="shared" si="75"/>
        <v>-22166.169000000024</v>
      </c>
      <c r="W82" s="121">
        <f>F82/U82*100</f>
        <v>80.241976978807358</v>
      </c>
    </row>
    <row r="83" spans="1:24" s="63" customFormat="1" ht="29.25" customHeight="1" x14ac:dyDescent="0.3">
      <c r="A83" s="41" t="s">
        <v>115</v>
      </c>
      <c r="B83" s="101" t="s">
        <v>112</v>
      </c>
      <c r="C83" s="16" t="s">
        <v>113</v>
      </c>
      <c r="D83" s="123">
        <v>0</v>
      </c>
      <c r="E83" s="123">
        <v>0</v>
      </c>
      <c r="F83" s="119">
        <f t="shared" si="69"/>
        <v>86474.943999999989</v>
      </c>
      <c r="G83" s="118">
        <v>3216.5680000000002</v>
      </c>
      <c r="H83" s="118">
        <v>6519.3850000000002</v>
      </c>
      <c r="I83" s="118">
        <v>15402.075000000001</v>
      </c>
      <c r="J83" s="118">
        <v>6133.116</v>
      </c>
      <c r="K83" s="118">
        <v>6493.3209999999999</v>
      </c>
      <c r="L83" s="118">
        <v>6153.31</v>
      </c>
      <c r="M83" s="118">
        <v>1848.1089999999999</v>
      </c>
      <c r="N83" s="118">
        <v>9468.5720000000001</v>
      </c>
      <c r="O83" s="118">
        <v>13545.873</v>
      </c>
      <c r="P83" s="118">
        <v>3415.3620000000001</v>
      </c>
      <c r="Q83" s="118">
        <v>5714.4290000000001</v>
      </c>
      <c r="R83" s="118">
        <v>8564.8240000000005</v>
      </c>
      <c r="S83" s="120">
        <f t="shared" si="72"/>
        <v>86474.943999999989</v>
      </c>
      <c r="T83" s="121"/>
      <c r="U83" s="119">
        <v>47391.493000000002</v>
      </c>
      <c r="V83" s="120">
        <f t="shared" si="75"/>
        <v>39083.450999999986</v>
      </c>
      <c r="W83" s="121">
        <f>F83/U83*100</f>
        <v>182.46933895920938</v>
      </c>
    </row>
    <row r="84" spans="1:24" s="60" customFormat="1" ht="39" x14ac:dyDescent="0.3">
      <c r="A84" s="23">
        <v>2</v>
      </c>
      <c r="B84" s="113" t="s">
        <v>145</v>
      </c>
      <c r="C84" s="24" t="s">
        <v>146</v>
      </c>
      <c r="D84" s="122">
        <v>0</v>
      </c>
      <c r="E84" s="122">
        <v>0</v>
      </c>
      <c r="F84" s="115">
        <f t="shared" si="69"/>
        <v>0</v>
      </c>
      <c r="G84" s="114">
        <v>0</v>
      </c>
      <c r="H84" s="114">
        <v>0</v>
      </c>
      <c r="I84" s="114">
        <v>0</v>
      </c>
      <c r="J84" s="114">
        <v>0</v>
      </c>
      <c r="K84" s="114">
        <v>0</v>
      </c>
      <c r="L84" s="114">
        <v>0</v>
      </c>
      <c r="M84" s="114">
        <v>0</v>
      </c>
      <c r="N84" s="114">
        <v>0</v>
      </c>
      <c r="O84" s="114">
        <v>0</v>
      </c>
      <c r="P84" s="114">
        <v>0</v>
      </c>
      <c r="Q84" s="114">
        <v>0</v>
      </c>
      <c r="R84" s="114">
        <v>0</v>
      </c>
      <c r="S84" s="116">
        <f t="shared" si="72"/>
        <v>0</v>
      </c>
      <c r="T84" s="117"/>
      <c r="U84" s="115">
        <v>38.006</v>
      </c>
      <c r="V84" s="116">
        <f t="shared" si="75"/>
        <v>-38.006</v>
      </c>
      <c r="W84" s="117"/>
    </row>
    <row r="85" spans="1:24" s="60" customFormat="1" ht="23.25" x14ac:dyDescent="0.3">
      <c r="A85" s="23">
        <v>3</v>
      </c>
      <c r="B85" s="113" t="s">
        <v>32</v>
      </c>
      <c r="C85" s="24" t="s">
        <v>31</v>
      </c>
      <c r="D85" s="122">
        <v>2740</v>
      </c>
      <c r="E85" s="122">
        <v>3011</v>
      </c>
      <c r="F85" s="115">
        <f t="shared" si="69"/>
        <v>3209.2129999999997</v>
      </c>
      <c r="G85" s="114">
        <v>102.779</v>
      </c>
      <c r="H85" s="114">
        <v>321.11700000000002</v>
      </c>
      <c r="I85" s="114">
        <v>89.424000000000007</v>
      </c>
      <c r="J85" s="114">
        <v>110.73099999999999</v>
      </c>
      <c r="K85" s="114">
        <v>634.18100000000004</v>
      </c>
      <c r="L85" s="114">
        <v>94.954999999999998</v>
      </c>
      <c r="M85" s="114">
        <v>104.834</v>
      </c>
      <c r="N85" s="114">
        <v>694.25300000000004</v>
      </c>
      <c r="O85" s="114">
        <v>96.484999999999999</v>
      </c>
      <c r="P85" s="114">
        <v>153.44800000000001</v>
      </c>
      <c r="Q85" s="114">
        <v>598.827</v>
      </c>
      <c r="R85" s="114">
        <v>208.179</v>
      </c>
      <c r="S85" s="116">
        <f t="shared" si="72"/>
        <v>198.21299999999974</v>
      </c>
      <c r="T85" s="117">
        <f t="shared" si="73"/>
        <v>106.58296247093988</v>
      </c>
      <c r="U85" s="115">
        <v>2631.9190000000003</v>
      </c>
      <c r="V85" s="116">
        <f t="shared" si="75"/>
        <v>577.29399999999941</v>
      </c>
      <c r="W85" s="117">
        <f>F85/U85*100</f>
        <v>121.9343376448895</v>
      </c>
    </row>
    <row r="86" spans="1:24" s="60" customFormat="1" ht="39" x14ac:dyDescent="0.3">
      <c r="A86" s="23">
        <v>4</v>
      </c>
      <c r="B86" s="113" t="s">
        <v>147</v>
      </c>
      <c r="C86" s="24" t="s">
        <v>148</v>
      </c>
      <c r="D86" s="122">
        <v>0</v>
      </c>
      <c r="E86" s="122">
        <v>0</v>
      </c>
      <c r="F86" s="115">
        <f t="shared" si="69"/>
        <v>0</v>
      </c>
      <c r="G86" s="114">
        <v>0</v>
      </c>
      <c r="H86" s="114">
        <v>0</v>
      </c>
      <c r="I86" s="114">
        <v>0</v>
      </c>
      <c r="J86" s="114">
        <v>0</v>
      </c>
      <c r="K86" s="114">
        <v>0</v>
      </c>
      <c r="L86" s="114">
        <v>0</v>
      </c>
      <c r="M86" s="114">
        <v>0</v>
      </c>
      <c r="N86" s="114">
        <v>0</v>
      </c>
      <c r="O86" s="114">
        <v>0</v>
      </c>
      <c r="P86" s="114">
        <v>0</v>
      </c>
      <c r="Q86" s="114">
        <v>0</v>
      </c>
      <c r="R86" s="114">
        <v>0</v>
      </c>
      <c r="S86" s="116">
        <f t="shared" si="72"/>
        <v>0</v>
      </c>
      <c r="T86" s="117"/>
      <c r="U86" s="115">
        <v>0.46499999999999997</v>
      </c>
      <c r="V86" s="116">
        <f t="shared" si="75"/>
        <v>-0.46499999999999997</v>
      </c>
      <c r="W86" s="117">
        <f>F86/U86*100</f>
        <v>0</v>
      </c>
    </row>
    <row r="87" spans="1:24" s="60" customFormat="1" ht="39" x14ac:dyDescent="0.3">
      <c r="A87" s="23">
        <v>5</v>
      </c>
      <c r="B87" s="113" t="s">
        <v>83</v>
      </c>
      <c r="C87" s="24">
        <v>21110000</v>
      </c>
      <c r="D87" s="122">
        <v>59</v>
      </c>
      <c r="E87" s="122">
        <v>0</v>
      </c>
      <c r="F87" s="115">
        <f t="shared" si="69"/>
        <v>0</v>
      </c>
      <c r="G87" s="114">
        <v>0</v>
      </c>
      <c r="H87" s="114">
        <v>0</v>
      </c>
      <c r="I87" s="114">
        <v>0</v>
      </c>
      <c r="J87" s="114">
        <v>0</v>
      </c>
      <c r="K87" s="114">
        <v>0</v>
      </c>
      <c r="L87" s="114">
        <v>0</v>
      </c>
      <c r="M87" s="114">
        <v>0</v>
      </c>
      <c r="N87" s="114">
        <v>0</v>
      </c>
      <c r="O87" s="114">
        <v>0</v>
      </c>
      <c r="P87" s="114">
        <v>0</v>
      </c>
      <c r="Q87" s="114">
        <v>0</v>
      </c>
      <c r="R87" s="114">
        <v>0</v>
      </c>
      <c r="S87" s="116">
        <f t="shared" si="72"/>
        <v>0</v>
      </c>
      <c r="T87" s="117"/>
      <c r="U87" s="115">
        <v>58.232999999999997</v>
      </c>
      <c r="V87" s="116">
        <f t="shared" si="75"/>
        <v>-58.232999999999997</v>
      </c>
      <c r="W87" s="117"/>
    </row>
    <row r="88" spans="1:24" s="60" customFormat="1" ht="58.5" x14ac:dyDescent="0.3">
      <c r="A88" s="23">
        <f t="shared" ref="A88:A89" si="76">A87+1</f>
        <v>6</v>
      </c>
      <c r="B88" s="59" t="s">
        <v>26</v>
      </c>
      <c r="C88" s="24" t="s">
        <v>25</v>
      </c>
      <c r="D88" s="122">
        <v>45</v>
      </c>
      <c r="E88" s="122">
        <v>104.86</v>
      </c>
      <c r="F88" s="115">
        <f t="shared" si="69"/>
        <v>107.36199999999999</v>
      </c>
      <c r="G88" s="114">
        <v>14.689</v>
      </c>
      <c r="H88" s="114">
        <v>2.5009999999999999</v>
      </c>
      <c r="I88" s="114">
        <v>2.5</v>
      </c>
      <c r="J88" s="114">
        <v>18.527000000000001</v>
      </c>
      <c r="K88" s="114">
        <v>2.5</v>
      </c>
      <c r="L88" s="114">
        <v>0</v>
      </c>
      <c r="M88" s="114">
        <v>2.5</v>
      </c>
      <c r="N88" s="114">
        <v>2.7480000000000002</v>
      </c>
      <c r="O88" s="114">
        <v>2.5</v>
      </c>
      <c r="P88" s="114">
        <v>44.505000000000003</v>
      </c>
      <c r="Q88" s="114">
        <v>2.5</v>
      </c>
      <c r="R88" s="114">
        <v>11.891999999999999</v>
      </c>
      <c r="S88" s="116">
        <f t="shared" si="72"/>
        <v>2.5019999999999953</v>
      </c>
      <c r="T88" s="117">
        <f t="shared" si="73"/>
        <v>102.38603852756056</v>
      </c>
      <c r="U88" s="115">
        <v>58.048999999999992</v>
      </c>
      <c r="V88" s="116">
        <f t="shared" si="75"/>
        <v>49.313000000000002</v>
      </c>
      <c r="W88" s="117">
        <f>F88/U88*100</f>
        <v>184.95064514461922</v>
      </c>
    </row>
    <row r="89" spans="1:24" s="31" customFormat="1" ht="32.25" customHeight="1" x14ac:dyDescent="0.3">
      <c r="A89" s="11">
        <f t="shared" si="76"/>
        <v>7</v>
      </c>
      <c r="B89" s="15" t="s">
        <v>10</v>
      </c>
      <c r="C89" s="8"/>
      <c r="D89" s="55">
        <f>SUM(D90:D93)</f>
        <v>64200</v>
      </c>
      <c r="E89" s="55">
        <f>SUM(E90:E93)</f>
        <v>100780.2</v>
      </c>
      <c r="F89" s="48">
        <f t="shared" si="69"/>
        <v>103906.88799999999</v>
      </c>
      <c r="G89" s="55">
        <f t="shared" ref="G89:R89" si="77">SUM(G90:G93)</f>
        <v>1553.5920000000001</v>
      </c>
      <c r="H89" s="55">
        <f t="shared" si="77"/>
        <v>8330.6190000000006</v>
      </c>
      <c r="I89" s="55">
        <f t="shared" si="77"/>
        <v>2334.3040000000001</v>
      </c>
      <c r="J89" s="55">
        <f t="shared" si="77"/>
        <v>4531.2129999999997</v>
      </c>
      <c r="K89" s="55">
        <f t="shared" si="77"/>
        <v>10116.471</v>
      </c>
      <c r="L89" s="55">
        <f t="shared" ref="L89:Q89" si="78">SUM(L90:L93)</f>
        <v>5806.4089999999997</v>
      </c>
      <c r="M89" s="55">
        <f t="shared" si="78"/>
        <v>15825.705</v>
      </c>
      <c r="N89" s="55">
        <f t="shared" si="78"/>
        <v>5753.6330000000007</v>
      </c>
      <c r="O89" s="55">
        <f t="shared" si="78"/>
        <v>9784.5250000000015</v>
      </c>
      <c r="P89" s="55">
        <f t="shared" si="78"/>
        <v>14924.585999999999</v>
      </c>
      <c r="Q89" s="55">
        <f t="shared" si="78"/>
        <v>19011.419000000002</v>
      </c>
      <c r="R89" s="55">
        <f t="shared" si="77"/>
        <v>5934.4119999999994</v>
      </c>
      <c r="S89" s="55">
        <f t="shared" si="72"/>
        <v>3126.6879999999946</v>
      </c>
      <c r="T89" s="91">
        <f t="shared" si="73"/>
        <v>103.10248243206502</v>
      </c>
      <c r="U89" s="48">
        <f>SUM(U90:U93)</f>
        <v>38348.054000000004</v>
      </c>
      <c r="V89" s="90">
        <f t="shared" si="75"/>
        <v>65558.833999999988</v>
      </c>
      <c r="W89" s="91">
        <f>F89/U89*100</f>
        <v>270.95739460469099</v>
      </c>
      <c r="X89" s="61"/>
    </row>
    <row r="90" spans="1:24" s="63" customFormat="1" ht="39" x14ac:dyDescent="0.3">
      <c r="A90" s="13" t="s">
        <v>149</v>
      </c>
      <c r="B90" s="101" t="s">
        <v>124</v>
      </c>
      <c r="C90" s="16" t="s">
        <v>64</v>
      </c>
      <c r="D90" s="123">
        <v>0</v>
      </c>
      <c r="E90" s="123">
        <v>0</v>
      </c>
      <c r="F90" s="119">
        <f t="shared" si="69"/>
        <v>0</v>
      </c>
      <c r="G90" s="118">
        <v>0</v>
      </c>
      <c r="H90" s="118">
        <v>0</v>
      </c>
      <c r="I90" s="118">
        <v>0</v>
      </c>
      <c r="J90" s="118">
        <v>0</v>
      </c>
      <c r="K90" s="118">
        <v>0</v>
      </c>
      <c r="L90" s="118">
        <v>0</v>
      </c>
      <c r="M90" s="118">
        <v>0</v>
      </c>
      <c r="N90" s="118">
        <v>0</v>
      </c>
      <c r="O90" s="118">
        <v>0</v>
      </c>
      <c r="P90" s="118">
        <v>0</v>
      </c>
      <c r="Q90" s="118">
        <v>0</v>
      </c>
      <c r="R90" s="118">
        <v>0</v>
      </c>
      <c r="S90" s="120">
        <f t="shared" si="72"/>
        <v>0</v>
      </c>
      <c r="T90" s="121"/>
      <c r="U90" s="119">
        <v>2</v>
      </c>
      <c r="V90" s="120">
        <f t="shared" si="75"/>
        <v>-2</v>
      </c>
      <c r="W90" s="121"/>
    </row>
    <row r="91" spans="1:24" s="63" customFormat="1" ht="39" x14ac:dyDescent="0.3">
      <c r="A91" s="13" t="s">
        <v>150</v>
      </c>
      <c r="B91" s="101" t="s">
        <v>131</v>
      </c>
      <c r="C91" s="16" t="s">
        <v>45</v>
      </c>
      <c r="D91" s="123">
        <v>0</v>
      </c>
      <c r="E91" s="123">
        <v>2246</v>
      </c>
      <c r="F91" s="119">
        <f t="shared" si="69"/>
        <v>2446.1279999999997</v>
      </c>
      <c r="G91" s="118">
        <v>505.08499999999998</v>
      </c>
      <c r="H91" s="118">
        <v>1056.664</v>
      </c>
      <c r="I91" s="118">
        <v>424.43799999999999</v>
      </c>
      <c r="J91" s="118">
        <v>0</v>
      </c>
      <c r="K91" s="118">
        <v>0</v>
      </c>
      <c r="L91" s="118">
        <v>0</v>
      </c>
      <c r="M91" s="118">
        <v>0</v>
      </c>
      <c r="N91" s="118">
        <v>74.992999999999995</v>
      </c>
      <c r="O91" s="118">
        <v>223.81399999999999</v>
      </c>
      <c r="P91" s="118">
        <v>64.557000000000002</v>
      </c>
      <c r="Q91" s="118">
        <v>96.576999999999998</v>
      </c>
      <c r="R91" s="118">
        <v>0</v>
      </c>
      <c r="S91" s="120">
        <f t="shared" si="72"/>
        <v>200.1279999999997</v>
      </c>
      <c r="T91" s="121">
        <f t="shared" si="73"/>
        <v>108.91041852181655</v>
      </c>
      <c r="U91" s="119">
        <v>1813.0210000000002</v>
      </c>
      <c r="V91" s="120">
        <f t="shared" si="75"/>
        <v>633.10699999999952</v>
      </c>
      <c r="W91" s="121">
        <f t="shared" ref="W91:W96" si="79">F91/U91*100</f>
        <v>134.92000368445812</v>
      </c>
    </row>
    <row r="92" spans="1:24" s="63" customFormat="1" ht="30.75" customHeight="1" x14ac:dyDescent="0.3">
      <c r="A92" s="13" t="s">
        <v>151</v>
      </c>
      <c r="B92" s="101" t="s">
        <v>37</v>
      </c>
      <c r="C92" s="16" t="s">
        <v>22</v>
      </c>
      <c r="D92" s="123">
        <v>19200</v>
      </c>
      <c r="E92" s="123">
        <v>11214</v>
      </c>
      <c r="F92" s="119">
        <f t="shared" si="69"/>
        <v>11954.888999999999</v>
      </c>
      <c r="G92" s="118">
        <v>0</v>
      </c>
      <c r="H92" s="118">
        <v>0</v>
      </c>
      <c r="I92" s="118">
        <v>0</v>
      </c>
      <c r="J92" s="118">
        <v>0</v>
      </c>
      <c r="K92" s="118">
        <v>3805.857</v>
      </c>
      <c r="L92" s="118">
        <v>0</v>
      </c>
      <c r="M92" s="118">
        <v>0.67</v>
      </c>
      <c r="N92" s="118">
        <v>0</v>
      </c>
      <c r="O92" s="118">
        <v>2.68</v>
      </c>
      <c r="P92" s="118">
        <v>2002.34</v>
      </c>
      <c r="Q92" s="118">
        <v>1015</v>
      </c>
      <c r="R92" s="118">
        <v>5128.3419999999996</v>
      </c>
      <c r="S92" s="120">
        <f t="shared" si="72"/>
        <v>740.88899999999921</v>
      </c>
      <c r="T92" s="121">
        <f t="shared" si="73"/>
        <v>106.60682182985552</v>
      </c>
      <c r="U92" s="119">
        <v>17780.405999999999</v>
      </c>
      <c r="V92" s="120">
        <f t="shared" si="75"/>
        <v>-5825.5169999999998</v>
      </c>
      <c r="W92" s="121">
        <f t="shared" si="79"/>
        <v>67.236310576935082</v>
      </c>
    </row>
    <row r="93" spans="1:24" s="62" customFormat="1" ht="30.75" customHeight="1" x14ac:dyDescent="0.3">
      <c r="A93" s="13" t="s">
        <v>152</v>
      </c>
      <c r="B93" s="44" t="s">
        <v>66</v>
      </c>
      <c r="C93" s="16" t="s">
        <v>43</v>
      </c>
      <c r="D93" s="123">
        <v>45000</v>
      </c>
      <c r="E93" s="123">
        <v>87320.2</v>
      </c>
      <c r="F93" s="126">
        <f t="shared" si="69"/>
        <v>89505.871000000014</v>
      </c>
      <c r="G93" s="123">
        <v>1048.5070000000001</v>
      </c>
      <c r="H93" s="123">
        <v>7273.9549999999999</v>
      </c>
      <c r="I93" s="123">
        <v>1909.866</v>
      </c>
      <c r="J93" s="123">
        <v>4531.2129999999997</v>
      </c>
      <c r="K93" s="123">
        <v>6310.6139999999996</v>
      </c>
      <c r="L93" s="123">
        <v>5806.4089999999997</v>
      </c>
      <c r="M93" s="123">
        <v>15825.035</v>
      </c>
      <c r="N93" s="123">
        <v>5678.64</v>
      </c>
      <c r="O93" s="123">
        <v>9558.0310000000009</v>
      </c>
      <c r="P93" s="123">
        <v>12857.689</v>
      </c>
      <c r="Q93" s="123">
        <v>17899.842000000001</v>
      </c>
      <c r="R93" s="123">
        <v>806.07</v>
      </c>
      <c r="S93" s="120">
        <f t="shared" si="72"/>
        <v>2185.6710000000166</v>
      </c>
      <c r="T93" s="121">
        <f t="shared" si="73"/>
        <v>102.50305313089069</v>
      </c>
      <c r="U93" s="126">
        <v>18752.627</v>
      </c>
      <c r="V93" s="120">
        <f t="shared" si="75"/>
        <v>70753.244000000006</v>
      </c>
      <c r="W93" s="121">
        <f t="shared" si="79"/>
        <v>477.29777273338829</v>
      </c>
    </row>
    <row r="94" spans="1:24" s="60" customFormat="1" ht="23.25" x14ac:dyDescent="0.3">
      <c r="A94" s="23">
        <v>8</v>
      </c>
      <c r="B94" s="113" t="s">
        <v>11</v>
      </c>
      <c r="C94" s="24" t="s">
        <v>23</v>
      </c>
      <c r="D94" s="122">
        <v>7550.1</v>
      </c>
      <c r="E94" s="122">
        <v>11850.1</v>
      </c>
      <c r="F94" s="115">
        <f t="shared" si="69"/>
        <v>12460.733</v>
      </c>
      <c r="G94" s="114">
        <v>1846.4469999999999</v>
      </c>
      <c r="H94" s="114">
        <v>276.541</v>
      </c>
      <c r="I94" s="114">
        <v>2470.1729999999998</v>
      </c>
      <c r="J94" s="114">
        <v>804.18299999999999</v>
      </c>
      <c r="K94" s="114">
        <v>572.83699999999999</v>
      </c>
      <c r="L94" s="114">
        <v>1244.58</v>
      </c>
      <c r="M94" s="114">
        <v>336.67700000000002</v>
      </c>
      <c r="N94" s="114">
        <v>623.14400000000001</v>
      </c>
      <c r="O94" s="114">
        <v>2065.6819999999998</v>
      </c>
      <c r="P94" s="114">
        <v>389.00700000000001</v>
      </c>
      <c r="Q94" s="114">
        <v>797.27099999999996</v>
      </c>
      <c r="R94" s="114">
        <v>1034.191</v>
      </c>
      <c r="S94" s="116">
        <f t="shared" si="72"/>
        <v>610.63299999999981</v>
      </c>
      <c r="T94" s="117">
        <f t="shared" si="73"/>
        <v>105.15297761200327</v>
      </c>
      <c r="U94" s="115">
        <v>13658.084000000001</v>
      </c>
      <c r="V94" s="116">
        <f t="shared" si="75"/>
        <v>-1197.3510000000006</v>
      </c>
      <c r="W94" s="117">
        <f t="shared" si="79"/>
        <v>91.233389690676958</v>
      </c>
    </row>
    <row r="95" spans="1:24" s="53" customFormat="1" ht="30" customHeight="1" x14ac:dyDescent="0.3">
      <c r="A95" s="51"/>
      <c r="B95" s="84" t="s">
        <v>186</v>
      </c>
      <c r="C95" s="52"/>
      <c r="D95" s="48">
        <f>D81+D85+D88+D90+D91+D92+D93+D94+D87</f>
        <v>148871.00399999999</v>
      </c>
      <c r="E95" s="48">
        <f>E81+E85+E88+E90+E91+E92+E93+E94+E87</f>
        <v>190023.06399999998</v>
      </c>
      <c r="F95" s="48">
        <f>SUM(G95:R95)</f>
        <v>296181.16399999999</v>
      </c>
      <c r="G95" s="48">
        <f t="shared" ref="G95" si="80">G81+G85+G88+G90+G91+G92+G93+G94+G87</f>
        <v>16382.146999999999</v>
      </c>
      <c r="H95" s="48">
        <f t="shared" ref="H95:R95" si="81">H81+H85+H88+H90+H91+H92+H93+H94+H87</f>
        <v>20936.426000000003</v>
      </c>
      <c r="I95" s="48">
        <f t="shared" ref="I95:Q95" si="82">I81+I85+I88+I90+I91+I92+I93+I94+I87</f>
        <v>26474.253999999997</v>
      </c>
      <c r="J95" s="48">
        <f t="shared" si="82"/>
        <v>17785.636999999999</v>
      </c>
      <c r="K95" s="48">
        <f t="shared" si="82"/>
        <v>25719.131999999998</v>
      </c>
      <c r="L95" s="48">
        <f t="shared" si="82"/>
        <v>26665.294999999998</v>
      </c>
      <c r="M95" s="48">
        <f t="shared" si="82"/>
        <v>23416.132999999998</v>
      </c>
      <c r="N95" s="48">
        <f t="shared" si="82"/>
        <v>21546.15</v>
      </c>
      <c r="O95" s="48">
        <f t="shared" si="82"/>
        <v>31160.945</v>
      </c>
      <c r="P95" s="48">
        <f t="shared" si="82"/>
        <v>27562.653000000002</v>
      </c>
      <c r="Q95" s="48">
        <f t="shared" si="82"/>
        <v>34125.945</v>
      </c>
      <c r="R95" s="48">
        <f t="shared" si="81"/>
        <v>24406.447</v>
      </c>
      <c r="S95" s="86">
        <f t="shared" si="72"/>
        <v>106158.1</v>
      </c>
      <c r="T95" s="87">
        <f t="shared" si="73"/>
        <v>155.86590267800335</v>
      </c>
      <c r="U95" s="48">
        <f>U81+U85+U88+U90+U91+U92+U93+U94+U87+U84+U86</f>
        <v>214372.49599999998</v>
      </c>
      <c r="V95" s="86">
        <f t="shared" si="75"/>
        <v>81808.668000000005</v>
      </c>
      <c r="W95" s="87">
        <f t="shared" si="79"/>
        <v>138.16192353332491</v>
      </c>
    </row>
    <row r="96" spans="1:24" s="26" customFormat="1" ht="78" x14ac:dyDescent="0.25">
      <c r="A96" s="23">
        <v>1</v>
      </c>
      <c r="B96" s="59" t="s">
        <v>174</v>
      </c>
      <c r="C96" s="24" t="s">
        <v>69</v>
      </c>
      <c r="D96" s="122">
        <v>129236.2</v>
      </c>
      <c r="E96" s="122">
        <v>129236.2</v>
      </c>
      <c r="F96" s="127">
        <f t="shared" si="69"/>
        <v>60739.75</v>
      </c>
      <c r="G96" s="122">
        <v>0</v>
      </c>
      <c r="H96" s="122">
        <v>0</v>
      </c>
      <c r="I96" s="122">
        <v>0</v>
      </c>
      <c r="J96" s="122">
        <v>34000</v>
      </c>
      <c r="K96" s="122">
        <v>0</v>
      </c>
      <c r="L96" s="122">
        <v>0</v>
      </c>
      <c r="M96" s="122">
        <v>0</v>
      </c>
      <c r="N96" s="122">
        <v>0</v>
      </c>
      <c r="O96" s="122">
        <v>0</v>
      </c>
      <c r="P96" s="122">
        <v>2186</v>
      </c>
      <c r="Q96" s="122">
        <v>0</v>
      </c>
      <c r="R96" s="122">
        <v>24553.75</v>
      </c>
      <c r="S96" s="116">
        <f t="shared" si="72"/>
        <v>-68496.45</v>
      </c>
      <c r="T96" s="128">
        <f t="shared" si="73"/>
        <v>46.999021945863468</v>
      </c>
      <c r="U96" s="127">
        <v>22916.199999999997</v>
      </c>
      <c r="V96" s="116">
        <f>F96-U96</f>
        <v>37823.550000000003</v>
      </c>
      <c r="W96" s="117">
        <f t="shared" si="79"/>
        <v>265.05157923215899</v>
      </c>
    </row>
    <row r="97" spans="1:25" s="26" customFormat="1" ht="39" x14ac:dyDescent="0.25">
      <c r="A97" s="23">
        <v>2</v>
      </c>
      <c r="B97" s="165" t="s">
        <v>167</v>
      </c>
      <c r="C97" s="143" t="s">
        <v>116</v>
      </c>
      <c r="D97" s="122">
        <v>0</v>
      </c>
      <c r="E97" s="122">
        <v>3829.6619999999998</v>
      </c>
      <c r="F97" s="127">
        <f t="shared" si="69"/>
        <v>3829.6619999999998</v>
      </c>
      <c r="G97" s="122">
        <v>0</v>
      </c>
      <c r="H97" s="122">
        <v>0</v>
      </c>
      <c r="I97" s="122">
        <v>0</v>
      </c>
      <c r="J97" s="122">
        <v>0</v>
      </c>
      <c r="K97" s="122">
        <v>0</v>
      </c>
      <c r="L97" s="122">
        <v>0</v>
      </c>
      <c r="M97" s="122">
        <v>0</v>
      </c>
      <c r="N97" s="122">
        <v>0</v>
      </c>
      <c r="O97" s="122">
        <v>0</v>
      </c>
      <c r="P97" s="122">
        <v>3829.6619999999998</v>
      </c>
      <c r="Q97" s="122">
        <v>0</v>
      </c>
      <c r="R97" s="122">
        <v>0</v>
      </c>
      <c r="S97" s="116">
        <f t="shared" si="72"/>
        <v>0</v>
      </c>
      <c r="T97" s="128">
        <f t="shared" si="73"/>
        <v>100</v>
      </c>
      <c r="U97" s="127">
        <v>0</v>
      </c>
      <c r="V97" s="116">
        <f>F97-U97</f>
        <v>3829.6619999999998</v>
      </c>
      <c r="W97" s="117"/>
    </row>
    <row r="98" spans="1:25" s="35" customFormat="1" ht="22.5" x14ac:dyDescent="0.25">
      <c r="A98" s="34"/>
      <c r="B98" s="92"/>
      <c r="C98" s="25"/>
      <c r="D98" s="55"/>
      <c r="E98" s="55"/>
      <c r="F98" s="48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90"/>
      <c r="T98" s="91"/>
      <c r="U98" s="48"/>
      <c r="V98" s="90"/>
      <c r="W98" s="91"/>
    </row>
    <row r="99" spans="1:25" s="49" customFormat="1" ht="31.5" customHeight="1" x14ac:dyDescent="0.3">
      <c r="A99" s="46"/>
      <c r="B99" s="50" t="s">
        <v>27</v>
      </c>
      <c r="C99" s="52"/>
      <c r="D99" s="48">
        <f>D100+D101</f>
        <v>129236.2</v>
      </c>
      <c r="E99" s="48">
        <f>E100+E101</f>
        <v>133065.86199999999</v>
      </c>
      <c r="F99" s="48">
        <f t="shared" si="69"/>
        <v>64569.411999999997</v>
      </c>
      <c r="G99" s="48">
        <f>G100+G101</f>
        <v>0</v>
      </c>
      <c r="H99" s="48">
        <f t="shared" ref="H99:R99" si="83">H100+H101</f>
        <v>0</v>
      </c>
      <c r="I99" s="48">
        <f t="shared" si="83"/>
        <v>0</v>
      </c>
      <c r="J99" s="48">
        <f t="shared" si="83"/>
        <v>34000</v>
      </c>
      <c r="K99" s="48">
        <f t="shared" si="83"/>
        <v>0</v>
      </c>
      <c r="L99" s="48">
        <f t="shared" ref="L99:Q99" si="84">L100+L101</f>
        <v>0</v>
      </c>
      <c r="M99" s="48">
        <f t="shared" si="84"/>
        <v>0</v>
      </c>
      <c r="N99" s="48">
        <f t="shared" si="84"/>
        <v>0</v>
      </c>
      <c r="O99" s="48">
        <f t="shared" si="84"/>
        <v>0</v>
      </c>
      <c r="P99" s="48">
        <f t="shared" si="84"/>
        <v>6015.6620000000003</v>
      </c>
      <c r="Q99" s="48">
        <f t="shared" si="84"/>
        <v>0</v>
      </c>
      <c r="R99" s="48">
        <f t="shared" si="83"/>
        <v>24553.75</v>
      </c>
      <c r="S99" s="86">
        <f t="shared" si="72"/>
        <v>-68496.45</v>
      </c>
      <c r="T99" s="87">
        <f t="shared" si="73"/>
        <v>48.524400646049997</v>
      </c>
      <c r="U99" s="48">
        <f>U100+U101</f>
        <v>22916.199999999997</v>
      </c>
      <c r="V99" s="86">
        <f>F99-U99</f>
        <v>41653.212</v>
      </c>
      <c r="W99" s="87">
        <f>F99/U99*100</f>
        <v>281.7631719045915</v>
      </c>
    </row>
    <row r="100" spans="1:25" s="7" customFormat="1" ht="23.25" x14ac:dyDescent="0.25">
      <c r="A100" s="13"/>
      <c r="B100" s="16" t="s">
        <v>98</v>
      </c>
      <c r="C100" s="16"/>
      <c r="D100" s="123">
        <f>D96</f>
        <v>129236.2</v>
      </c>
      <c r="E100" s="123">
        <f>E96</f>
        <v>129236.2</v>
      </c>
      <c r="F100" s="126">
        <f t="shared" si="69"/>
        <v>60739.75</v>
      </c>
      <c r="G100" s="123">
        <f t="shared" ref="G100:R100" si="85">G96</f>
        <v>0</v>
      </c>
      <c r="H100" s="123">
        <f t="shared" si="85"/>
        <v>0</v>
      </c>
      <c r="I100" s="123">
        <f t="shared" si="85"/>
        <v>0</v>
      </c>
      <c r="J100" s="123">
        <f t="shared" si="85"/>
        <v>34000</v>
      </c>
      <c r="K100" s="123">
        <f t="shared" ref="K100:Q100" si="86">K96</f>
        <v>0</v>
      </c>
      <c r="L100" s="123">
        <f t="shared" si="86"/>
        <v>0</v>
      </c>
      <c r="M100" s="123">
        <f t="shared" si="86"/>
        <v>0</v>
      </c>
      <c r="N100" s="123">
        <f t="shared" si="86"/>
        <v>0</v>
      </c>
      <c r="O100" s="123">
        <f t="shared" si="86"/>
        <v>0</v>
      </c>
      <c r="P100" s="123">
        <f t="shared" si="86"/>
        <v>2186</v>
      </c>
      <c r="Q100" s="123">
        <f t="shared" si="86"/>
        <v>0</v>
      </c>
      <c r="R100" s="123">
        <f t="shared" si="85"/>
        <v>24553.75</v>
      </c>
      <c r="S100" s="120">
        <f t="shared" si="72"/>
        <v>-68496.45</v>
      </c>
      <c r="T100" s="121">
        <f t="shared" si="73"/>
        <v>46.999021945863468</v>
      </c>
      <c r="U100" s="126">
        <f>U96</f>
        <v>22916.199999999997</v>
      </c>
      <c r="V100" s="120">
        <f>F100-U100</f>
        <v>37823.550000000003</v>
      </c>
      <c r="W100" s="121">
        <f>F100/U100*100</f>
        <v>265.05157923215899</v>
      </c>
    </row>
    <row r="101" spans="1:25" s="7" customFormat="1" ht="23.25" x14ac:dyDescent="0.25">
      <c r="A101" s="13"/>
      <c r="B101" s="164" t="s">
        <v>97</v>
      </c>
      <c r="C101" s="16"/>
      <c r="D101" s="123">
        <f>D97</f>
        <v>0</v>
      </c>
      <c r="E101" s="123">
        <f>E97</f>
        <v>3829.6619999999998</v>
      </c>
      <c r="F101" s="126">
        <f t="shared" si="69"/>
        <v>3829.6619999999998</v>
      </c>
      <c r="G101" s="123">
        <f t="shared" ref="G101:R101" si="87">G97</f>
        <v>0</v>
      </c>
      <c r="H101" s="123">
        <f t="shared" si="87"/>
        <v>0</v>
      </c>
      <c r="I101" s="123">
        <f t="shared" si="87"/>
        <v>0</v>
      </c>
      <c r="J101" s="123">
        <f t="shared" si="87"/>
        <v>0</v>
      </c>
      <c r="K101" s="123">
        <f t="shared" si="87"/>
        <v>0</v>
      </c>
      <c r="L101" s="123">
        <f t="shared" si="87"/>
        <v>0</v>
      </c>
      <c r="M101" s="123">
        <f t="shared" si="87"/>
        <v>0</v>
      </c>
      <c r="N101" s="123">
        <f t="shared" si="87"/>
        <v>0</v>
      </c>
      <c r="O101" s="123">
        <f t="shared" si="87"/>
        <v>0</v>
      </c>
      <c r="P101" s="123">
        <f t="shared" ref="P101:Q101" si="88">P97</f>
        <v>3829.6619999999998</v>
      </c>
      <c r="Q101" s="123">
        <f t="shared" si="88"/>
        <v>0</v>
      </c>
      <c r="R101" s="123">
        <f t="shared" si="87"/>
        <v>0</v>
      </c>
      <c r="S101" s="120">
        <f t="shared" si="72"/>
        <v>0</v>
      </c>
      <c r="T101" s="121">
        <f t="shared" si="73"/>
        <v>100</v>
      </c>
      <c r="U101" s="126">
        <v>0</v>
      </c>
      <c r="V101" s="120">
        <f>F101-U101</f>
        <v>3829.6619999999998</v>
      </c>
      <c r="W101" s="121"/>
    </row>
    <row r="102" spans="1:25" s="9" customFormat="1" ht="23.25" x14ac:dyDescent="0.25">
      <c r="A102" s="23"/>
      <c r="B102" s="40"/>
      <c r="C102" s="24"/>
      <c r="D102" s="122"/>
      <c r="E102" s="122"/>
      <c r="F102" s="129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  <c r="R102" s="130"/>
      <c r="S102" s="116"/>
      <c r="T102" s="117"/>
      <c r="U102" s="129"/>
      <c r="V102" s="116"/>
      <c r="W102" s="117"/>
    </row>
    <row r="103" spans="1:25" s="153" customFormat="1" ht="32.25" customHeight="1" x14ac:dyDescent="0.3">
      <c r="A103" s="146"/>
      <c r="B103" s="147" t="s">
        <v>42</v>
      </c>
      <c r="C103" s="154"/>
      <c r="D103" s="149">
        <f>D95+D99</f>
        <v>278107.20399999997</v>
      </c>
      <c r="E103" s="149">
        <f>E95+E99</f>
        <v>323088.92599999998</v>
      </c>
      <c r="F103" s="149">
        <f t="shared" si="69"/>
        <v>360750.576</v>
      </c>
      <c r="G103" s="149">
        <f t="shared" ref="G103:R103" si="89">G95+G99</f>
        <v>16382.146999999999</v>
      </c>
      <c r="H103" s="149">
        <f t="shared" si="89"/>
        <v>20936.426000000003</v>
      </c>
      <c r="I103" s="149">
        <f t="shared" si="89"/>
        <v>26474.253999999997</v>
      </c>
      <c r="J103" s="149">
        <f t="shared" si="89"/>
        <v>51785.637000000002</v>
      </c>
      <c r="K103" s="149">
        <f t="shared" si="89"/>
        <v>25719.131999999998</v>
      </c>
      <c r="L103" s="149">
        <f t="shared" si="89"/>
        <v>26665.294999999998</v>
      </c>
      <c r="M103" s="149">
        <f t="shared" si="89"/>
        <v>23416.132999999998</v>
      </c>
      <c r="N103" s="149">
        <f t="shared" si="89"/>
        <v>21546.15</v>
      </c>
      <c r="O103" s="149">
        <f t="shared" si="89"/>
        <v>31160.945</v>
      </c>
      <c r="P103" s="149">
        <f t="shared" si="89"/>
        <v>33578.315000000002</v>
      </c>
      <c r="Q103" s="149">
        <f t="shared" si="89"/>
        <v>34125.945</v>
      </c>
      <c r="R103" s="149">
        <f t="shared" si="89"/>
        <v>48960.197</v>
      </c>
      <c r="S103" s="150">
        <f t="shared" si="72"/>
        <v>37661.650000000023</v>
      </c>
      <c r="T103" s="151">
        <f t="shared" si="73"/>
        <v>111.65674431069792</v>
      </c>
      <c r="U103" s="149">
        <f>U95+U99</f>
        <v>237288.696</v>
      </c>
      <c r="V103" s="150">
        <f>F103-U103</f>
        <v>123461.88</v>
      </c>
      <c r="W103" s="151">
        <f>F103/U103*100</f>
        <v>152.03024083372264</v>
      </c>
      <c r="X103" s="149">
        <v>237288.69600000005</v>
      </c>
      <c r="Y103" s="149">
        <f>X103-U103</f>
        <v>0</v>
      </c>
    </row>
    <row r="104" spans="1:25" s="12" customFormat="1" ht="30" customHeight="1" x14ac:dyDescent="0.25">
      <c r="A104" s="177" t="s">
        <v>41</v>
      </c>
      <c r="B104" s="178"/>
      <c r="C104" s="178"/>
      <c r="D104" s="178"/>
      <c r="E104" s="178"/>
      <c r="F104" s="178"/>
      <c r="G104" s="178"/>
      <c r="H104" s="178"/>
      <c r="I104" s="178"/>
      <c r="J104" s="178"/>
      <c r="K104" s="178"/>
      <c r="L104" s="178"/>
      <c r="M104" s="178"/>
      <c r="N104" s="178"/>
      <c r="O104" s="178"/>
      <c r="P104" s="178"/>
      <c r="Q104" s="178"/>
      <c r="R104" s="178"/>
      <c r="S104" s="178"/>
      <c r="T104" s="178"/>
      <c r="U104" s="178"/>
      <c r="V104" s="178"/>
      <c r="W104" s="179"/>
    </row>
    <row r="105" spans="1:25" s="153" customFormat="1" ht="32.25" customHeight="1" x14ac:dyDescent="0.3">
      <c r="A105" s="155"/>
      <c r="B105" s="147" t="s">
        <v>188</v>
      </c>
      <c r="C105" s="154"/>
      <c r="D105" s="149">
        <f>D50+D95</f>
        <v>5056266.4890000001</v>
      </c>
      <c r="E105" s="149">
        <f>E50+E95</f>
        <v>5315401.5010000002</v>
      </c>
      <c r="F105" s="149">
        <f t="shared" ref="F105:F114" si="90">SUM(G105:R105)</f>
        <v>5542712.932</v>
      </c>
      <c r="G105" s="149">
        <f t="shared" ref="G105:R105" si="91">G50+G95</f>
        <v>425834.97399999999</v>
      </c>
      <c r="H105" s="149">
        <f t="shared" si="91"/>
        <v>452727.78499999997</v>
      </c>
      <c r="I105" s="149">
        <f t="shared" si="91"/>
        <v>428206.02799999993</v>
      </c>
      <c r="J105" s="149">
        <f t="shared" si="91"/>
        <v>471094.10499999992</v>
      </c>
      <c r="K105" s="149">
        <f t="shared" si="91"/>
        <v>473602.75400000013</v>
      </c>
      <c r="L105" s="149">
        <f t="shared" si="91"/>
        <v>475594.37900000013</v>
      </c>
      <c r="M105" s="149">
        <f t="shared" si="91"/>
        <v>501144.60400000011</v>
      </c>
      <c r="N105" s="149">
        <f t="shared" si="91"/>
        <v>473750.00799999997</v>
      </c>
      <c r="O105" s="149">
        <f t="shared" si="91"/>
        <v>470659.58899999998</v>
      </c>
      <c r="P105" s="149">
        <f t="shared" si="91"/>
        <v>535915.37799999991</v>
      </c>
      <c r="Q105" s="149">
        <f t="shared" si="91"/>
        <v>388294.51600000006</v>
      </c>
      <c r="R105" s="149">
        <f t="shared" si="91"/>
        <v>445888.81199999998</v>
      </c>
      <c r="S105" s="150">
        <f t="shared" ref="S105:S114" si="92">F105-E105</f>
        <v>227311.43099999987</v>
      </c>
      <c r="T105" s="151">
        <f t="shared" ref="T105:T114" si="93">F105/E105*100</f>
        <v>104.27646775050268</v>
      </c>
      <c r="U105" s="149">
        <f>U50+U95</f>
        <v>4881485.0779999988</v>
      </c>
      <c r="V105" s="150">
        <f>F105-U105</f>
        <v>661227.85400000121</v>
      </c>
      <c r="W105" s="151">
        <f>F105/U105*100</f>
        <v>113.54562891075997</v>
      </c>
    </row>
    <row r="106" spans="1:25" s="31" customFormat="1" ht="22.5" x14ac:dyDescent="0.3">
      <c r="A106" s="11"/>
      <c r="B106" s="15"/>
      <c r="C106" s="25"/>
      <c r="D106" s="55"/>
      <c r="E106" s="55"/>
      <c r="F106" s="48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90"/>
      <c r="T106" s="91"/>
      <c r="U106" s="48"/>
      <c r="V106" s="90"/>
      <c r="W106" s="91"/>
    </row>
    <row r="107" spans="1:25" s="49" customFormat="1" ht="30" customHeight="1" x14ac:dyDescent="0.3">
      <c r="A107" s="46"/>
      <c r="B107" s="50" t="s">
        <v>27</v>
      </c>
      <c r="C107" s="52"/>
      <c r="D107" s="48">
        <f>D108+D109+D110</f>
        <v>133380.20000000001</v>
      </c>
      <c r="E107" s="48">
        <f>E108+E109+E110</f>
        <v>1026192.5389999999</v>
      </c>
      <c r="F107" s="48">
        <f t="shared" si="90"/>
        <v>955068.15099999995</v>
      </c>
      <c r="G107" s="48">
        <f>G108+G109+G110</f>
        <v>59687.450000000004</v>
      </c>
      <c r="H107" s="48">
        <f t="shared" ref="H107:R107" si="94">H108+H109+H110</f>
        <v>59884.137999999999</v>
      </c>
      <c r="I107" s="48">
        <f t="shared" ref="I107:Q107" si="95">I108+I109+I110</f>
        <v>64901.864000000001</v>
      </c>
      <c r="J107" s="48">
        <f t="shared" si="95"/>
        <v>95351.79</v>
      </c>
      <c r="K107" s="48">
        <f t="shared" si="95"/>
        <v>77675.923999999999</v>
      </c>
      <c r="L107" s="48">
        <f t="shared" si="95"/>
        <v>157907.46900000001</v>
      </c>
      <c r="M107" s="48">
        <f t="shared" si="95"/>
        <v>92863.518000000011</v>
      </c>
      <c r="N107" s="48">
        <f t="shared" si="95"/>
        <v>30975.641</v>
      </c>
      <c r="O107" s="48">
        <f t="shared" si="95"/>
        <v>66246.548999999999</v>
      </c>
      <c r="P107" s="48">
        <f t="shared" si="95"/>
        <v>90790.081000000006</v>
      </c>
      <c r="Q107" s="48">
        <f t="shared" si="95"/>
        <v>62542.492000000006</v>
      </c>
      <c r="R107" s="48">
        <f t="shared" si="94"/>
        <v>96241.235000000001</v>
      </c>
      <c r="S107" s="86">
        <f t="shared" si="92"/>
        <v>-71124.387999999919</v>
      </c>
      <c r="T107" s="87">
        <f t="shared" si="93"/>
        <v>93.06909909232931</v>
      </c>
      <c r="U107" s="48">
        <f>U108+U109+U110</f>
        <v>853657.06199999992</v>
      </c>
      <c r="V107" s="86">
        <f t="shared" ref="V107:V112" si="96">F107-U107</f>
        <v>101411.08900000004</v>
      </c>
      <c r="W107" s="87">
        <f>F107/U107*100</f>
        <v>111.87960523191924</v>
      </c>
    </row>
    <row r="108" spans="1:25" s="56" customFormat="1" ht="30" customHeight="1" x14ac:dyDescent="0.3">
      <c r="A108" s="157"/>
      <c r="B108" s="156" t="s">
        <v>162</v>
      </c>
      <c r="C108" s="54"/>
      <c r="D108" s="55">
        <f>D73</f>
        <v>0</v>
      </c>
      <c r="E108" s="55">
        <f>E73</f>
        <v>10995.7</v>
      </c>
      <c r="F108" s="48">
        <f>SUM(G108:R108)</f>
        <v>10995.699999999999</v>
      </c>
      <c r="G108" s="55">
        <f t="shared" ref="G108:R108" si="97">G73</f>
        <v>0</v>
      </c>
      <c r="H108" s="55">
        <f t="shared" si="97"/>
        <v>0</v>
      </c>
      <c r="I108" s="55">
        <f t="shared" si="97"/>
        <v>2748.9</v>
      </c>
      <c r="J108" s="55">
        <f t="shared" si="97"/>
        <v>916.3</v>
      </c>
      <c r="K108" s="55">
        <f t="shared" si="97"/>
        <v>916.3</v>
      </c>
      <c r="L108" s="55">
        <f t="shared" si="97"/>
        <v>916.3</v>
      </c>
      <c r="M108" s="55">
        <f t="shared" si="97"/>
        <v>916.3</v>
      </c>
      <c r="N108" s="55">
        <f t="shared" si="97"/>
        <v>916.3</v>
      </c>
      <c r="O108" s="55">
        <f t="shared" si="97"/>
        <v>916.3</v>
      </c>
      <c r="P108" s="55">
        <f t="shared" si="97"/>
        <v>916.3</v>
      </c>
      <c r="Q108" s="55">
        <f t="shared" si="97"/>
        <v>916.3</v>
      </c>
      <c r="R108" s="55">
        <f t="shared" si="97"/>
        <v>916.4</v>
      </c>
      <c r="S108" s="90">
        <f t="shared" si="92"/>
        <v>0</v>
      </c>
      <c r="T108" s="91">
        <f t="shared" si="93"/>
        <v>99.999999999999986</v>
      </c>
      <c r="U108" s="48">
        <f>U73</f>
        <v>0</v>
      </c>
      <c r="V108" s="90">
        <f t="shared" si="96"/>
        <v>10995.699999999999</v>
      </c>
      <c r="W108" s="91"/>
    </row>
    <row r="109" spans="1:25" s="56" customFormat="1" ht="30" customHeight="1" x14ac:dyDescent="0.3">
      <c r="A109" s="157"/>
      <c r="B109" s="156" t="s">
        <v>109</v>
      </c>
      <c r="C109" s="54"/>
      <c r="D109" s="55">
        <f>D74</f>
        <v>0</v>
      </c>
      <c r="E109" s="55">
        <f>E74</f>
        <v>7101.99</v>
      </c>
      <c r="F109" s="48">
        <f>SUM(G109:R109)</f>
        <v>7101.99</v>
      </c>
      <c r="G109" s="55">
        <f t="shared" ref="G109:R109" si="98">G74</f>
        <v>0</v>
      </c>
      <c r="H109" s="55">
        <f t="shared" si="98"/>
        <v>0</v>
      </c>
      <c r="I109" s="55">
        <f t="shared" si="98"/>
        <v>0</v>
      </c>
      <c r="J109" s="55">
        <f t="shared" si="98"/>
        <v>0</v>
      </c>
      <c r="K109" s="55">
        <f t="shared" si="98"/>
        <v>0</v>
      </c>
      <c r="L109" s="55">
        <f t="shared" si="98"/>
        <v>3201.0839999999998</v>
      </c>
      <c r="M109" s="55">
        <f t="shared" si="98"/>
        <v>0</v>
      </c>
      <c r="N109" s="55">
        <f t="shared" si="98"/>
        <v>0</v>
      </c>
      <c r="O109" s="55">
        <f t="shared" si="98"/>
        <v>2809.848</v>
      </c>
      <c r="P109" s="55">
        <f t="shared" si="98"/>
        <v>0</v>
      </c>
      <c r="Q109" s="55">
        <f t="shared" si="98"/>
        <v>0</v>
      </c>
      <c r="R109" s="55">
        <f t="shared" si="98"/>
        <v>1091.058</v>
      </c>
      <c r="S109" s="90">
        <f t="shared" si="92"/>
        <v>0</v>
      </c>
      <c r="T109" s="91">
        <f t="shared" si="93"/>
        <v>100</v>
      </c>
      <c r="U109" s="48">
        <f>U74</f>
        <v>36074.660000000003</v>
      </c>
      <c r="V109" s="90">
        <f t="shared" si="96"/>
        <v>-28972.670000000006</v>
      </c>
      <c r="W109" s="91">
        <f>F109/U109*100</f>
        <v>19.686921512219378</v>
      </c>
    </row>
    <row r="110" spans="1:25" s="56" customFormat="1" ht="30" customHeight="1" x14ac:dyDescent="0.3">
      <c r="A110" s="157"/>
      <c r="B110" s="57" t="s">
        <v>70</v>
      </c>
      <c r="C110" s="54"/>
      <c r="D110" s="55">
        <f>D111+D112</f>
        <v>133380.20000000001</v>
      </c>
      <c r="E110" s="55">
        <f t="shared" ref="E110" si="99">E111+E112</f>
        <v>1008094.8489999999</v>
      </c>
      <c r="F110" s="48">
        <f t="shared" si="90"/>
        <v>936970.46100000001</v>
      </c>
      <c r="G110" s="55">
        <f t="shared" ref="G110" si="100">G111+G112</f>
        <v>59687.450000000004</v>
      </c>
      <c r="H110" s="55">
        <f t="shared" ref="H110:R110" si="101">H111+H112</f>
        <v>59884.137999999999</v>
      </c>
      <c r="I110" s="55">
        <f t="shared" ref="I110:Q110" si="102">I111+I112</f>
        <v>62152.964</v>
      </c>
      <c r="J110" s="55">
        <f t="shared" si="102"/>
        <v>94435.489999999991</v>
      </c>
      <c r="K110" s="55">
        <f t="shared" si="102"/>
        <v>76759.623999999996</v>
      </c>
      <c r="L110" s="55">
        <f t="shared" si="102"/>
        <v>153790.08500000002</v>
      </c>
      <c r="M110" s="55">
        <f t="shared" si="102"/>
        <v>91947.218000000008</v>
      </c>
      <c r="N110" s="55">
        <f t="shared" si="102"/>
        <v>30059.341</v>
      </c>
      <c r="O110" s="55">
        <f t="shared" si="102"/>
        <v>62520.400999999998</v>
      </c>
      <c r="P110" s="55">
        <f t="shared" si="102"/>
        <v>89873.781000000003</v>
      </c>
      <c r="Q110" s="55">
        <f t="shared" si="102"/>
        <v>61626.192000000003</v>
      </c>
      <c r="R110" s="55">
        <f t="shared" si="101"/>
        <v>94233.777000000002</v>
      </c>
      <c r="S110" s="90">
        <f t="shared" si="92"/>
        <v>-71124.387999999919</v>
      </c>
      <c r="T110" s="91">
        <f t="shared" si="93"/>
        <v>92.944673006656743</v>
      </c>
      <c r="U110" s="48">
        <f t="shared" ref="U110" si="103">U111+U112</f>
        <v>817582.40199999989</v>
      </c>
      <c r="V110" s="90">
        <f t="shared" si="96"/>
        <v>119388.05900000012</v>
      </c>
      <c r="W110" s="91">
        <f>F110/U110*100</f>
        <v>114.60257201083937</v>
      </c>
    </row>
    <row r="111" spans="1:25" s="160" customFormat="1" ht="30" customHeight="1" x14ac:dyDescent="0.35">
      <c r="A111" s="158"/>
      <c r="B111" s="159" t="s">
        <v>98</v>
      </c>
      <c r="C111" s="159"/>
      <c r="D111" s="123">
        <f>D76+D100</f>
        <v>129236.2</v>
      </c>
      <c r="E111" s="123">
        <f>E76+E100</f>
        <v>872748.89999999991</v>
      </c>
      <c r="F111" s="126">
        <f t="shared" si="90"/>
        <v>804252.45000000007</v>
      </c>
      <c r="G111" s="123">
        <f t="shared" ref="G111:R111" si="104">G76+G100</f>
        <v>58102.400000000001</v>
      </c>
      <c r="H111" s="123">
        <f t="shared" si="104"/>
        <v>58123.4</v>
      </c>
      <c r="I111" s="123">
        <f t="shared" si="104"/>
        <v>58121.9</v>
      </c>
      <c r="J111" s="123">
        <f t="shared" si="104"/>
        <v>92111.7</v>
      </c>
      <c r="K111" s="123">
        <f t="shared" si="104"/>
        <v>74506.399999999994</v>
      </c>
      <c r="L111" s="123">
        <f t="shared" si="104"/>
        <v>149014.70000000001</v>
      </c>
      <c r="M111" s="123">
        <f t="shared" si="104"/>
        <v>28310.9</v>
      </c>
      <c r="N111" s="123">
        <f t="shared" si="104"/>
        <v>28310.1</v>
      </c>
      <c r="O111" s="123">
        <f t="shared" si="104"/>
        <v>58112.7</v>
      </c>
      <c r="P111" s="123">
        <f t="shared" si="104"/>
        <v>60299</v>
      </c>
      <c r="Q111" s="123">
        <f t="shared" si="104"/>
        <v>58112.4</v>
      </c>
      <c r="R111" s="123">
        <f t="shared" si="104"/>
        <v>81126.850000000006</v>
      </c>
      <c r="S111" s="120">
        <f t="shared" si="92"/>
        <v>-68496.449999999837</v>
      </c>
      <c r="T111" s="121">
        <f t="shared" si="93"/>
        <v>92.151642929598665</v>
      </c>
      <c r="U111" s="126">
        <f>U76+U100</f>
        <v>793031.89999999991</v>
      </c>
      <c r="V111" s="120">
        <f t="shared" si="96"/>
        <v>11220.550000000163</v>
      </c>
      <c r="W111" s="121">
        <f>F111/U111*100</f>
        <v>101.41489264177143</v>
      </c>
    </row>
    <row r="112" spans="1:25" s="160" customFormat="1" ht="30" customHeight="1" x14ac:dyDescent="0.35">
      <c r="A112" s="158"/>
      <c r="B112" s="159" t="s">
        <v>97</v>
      </c>
      <c r="C112" s="159"/>
      <c r="D112" s="123">
        <f>D101+D77</f>
        <v>4144</v>
      </c>
      <c r="E112" s="123">
        <f>E101+E77</f>
        <v>135345.94900000002</v>
      </c>
      <c r="F112" s="126">
        <f t="shared" si="90"/>
        <v>132718.011</v>
      </c>
      <c r="G112" s="123">
        <f t="shared" ref="G112:R112" si="105">G101+G77</f>
        <v>1585.05</v>
      </c>
      <c r="H112" s="123">
        <f t="shared" si="105"/>
        <v>1760.7379999999998</v>
      </c>
      <c r="I112" s="123">
        <f t="shared" si="105"/>
        <v>4031.0639999999999</v>
      </c>
      <c r="J112" s="123">
        <f t="shared" si="105"/>
        <v>2323.7900000000004</v>
      </c>
      <c r="K112" s="123">
        <f t="shared" si="105"/>
        <v>2253.2240000000002</v>
      </c>
      <c r="L112" s="123">
        <f t="shared" si="105"/>
        <v>4775.3850000000002</v>
      </c>
      <c r="M112" s="123">
        <f t="shared" si="105"/>
        <v>63636.318000000007</v>
      </c>
      <c r="N112" s="123">
        <f t="shared" si="105"/>
        <v>1749.241</v>
      </c>
      <c r="O112" s="123">
        <f t="shared" si="105"/>
        <v>4407.701</v>
      </c>
      <c r="P112" s="123">
        <f t="shared" si="105"/>
        <v>29574.781000000003</v>
      </c>
      <c r="Q112" s="123">
        <f t="shared" si="105"/>
        <v>3513.7919999999999</v>
      </c>
      <c r="R112" s="123">
        <f t="shared" si="105"/>
        <v>13106.927</v>
      </c>
      <c r="S112" s="120">
        <f t="shared" si="92"/>
        <v>-2627.9380000000237</v>
      </c>
      <c r="T112" s="121">
        <f t="shared" si="93"/>
        <v>98.05835489025236</v>
      </c>
      <c r="U112" s="126">
        <f>U101+U77</f>
        <v>24550.502</v>
      </c>
      <c r="V112" s="120">
        <f t="shared" si="96"/>
        <v>108167.50899999999</v>
      </c>
      <c r="W112" s="121">
        <f>F112/U112*100</f>
        <v>540.5918420731274</v>
      </c>
    </row>
    <row r="113" spans="1:25" s="7" customFormat="1" ht="23.25" x14ac:dyDescent="0.25">
      <c r="A113" s="27"/>
      <c r="B113" s="44"/>
      <c r="C113" s="16"/>
      <c r="D113" s="123"/>
      <c r="E113" s="123"/>
      <c r="F113" s="126"/>
      <c r="G113" s="123"/>
      <c r="H113" s="123"/>
      <c r="I113" s="123"/>
      <c r="J113" s="123"/>
      <c r="K113" s="123"/>
      <c r="L113" s="123"/>
      <c r="M113" s="123"/>
      <c r="N113" s="123"/>
      <c r="O113" s="123"/>
      <c r="P113" s="123"/>
      <c r="Q113" s="123"/>
      <c r="R113" s="123"/>
      <c r="S113" s="120"/>
      <c r="T113" s="121"/>
      <c r="U113" s="126"/>
      <c r="V113" s="120"/>
      <c r="W113" s="121"/>
    </row>
    <row r="114" spans="1:25" s="153" customFormat="1" ht="46.5" x14ac:dyDescent="0.3">
      <c r="A114" s="155"/>
      <c r="B114" s="147" t="s">
        <v>125</v>
      </c>
      <c r="C114" s="154"/>
      <c r="D114" s="149">
        <f>D105+D107</f>
        <v>5189646.6890000002</v>
      </c>
      <c r="E114" s="149">
        <f>E105+E107</f>
        <v>6341594.04</v>
      </c>
      <c r="F114" s="149">
        <f t="shared" si="90"/>
        <v>6497781.0830000006</v>
      </c>
      <c r="G114" s="149">
        <f t="shared" ref="G114:R114" si="106">G105+G107</f>
        <v>485522.424</v>
      </c>
      <c r="H114" s="149">
        <f t="shared" si="106"/>
        <v>512611.92299999995</v>
      </c>
      <c r="I114" s="149">
        <f t="shared" si="106"/>
        <v>493107.89199999993</v>
      </c>
      <c r="J114" s="149">
        <f t="shared" si="106"/>
        <v>566445.8949999999</v>
      </c>
      <c r="K114" s="149">
        <f t="shared" si="106"/>
        <v>551278.67800000007</v>
      </c>
      <c r="L114" s="149">
        <f t="shared" si="106"/>
        <v>633501.84800000011</v>
      </c>
      <c r="M114" s="149">
        <f t="shared" si="106"/>
        <v>594008.12200000009</v>
      </c>
      <c r="N114" s="149">
        <f t="shared" si="106"/>
        <v>504725.64899999998</v>
      </c>
      <c r="O114" s="149">
        <f t="shared" si="106"/>
        <v>536906.13800000004</v>
      </c>
      <c r="P114" s="149">
        <f t="shared" si="106"/>
        <v>626705.45899999992</v>
      </c>
      <c r="Q114" s="149">
        <f t="shared" si="106"/>
        <v>450837.00800000009</v>
      </c>
      <c r="R114" s="149">
        <f t="shared" si="106"/>
        <v>542130.04700000002</v>
      </c>
      <c r="S114" s="150">
        <f t="shared" si="92"/>
        <v>156187.04300000053</v>
      </c>
      <c r="T114" s="151">
        <f t="shared" si="93"/>
        <v>102.46289879192582</v>
      </c>
      <c r="U114" s="149">
        <f>U105+U107</f>
        <v>5735142.1399999987</v>
      </c>
      <c r="V114" s="150">
        <f>F114-U114</f>
        <v>762638.94300000183</v>
      </c>
      <c r="W114" s="151">
        <f>F114/U114*100</f>
        <v>113.29764676067823</v>
      </c>
      <c r="X114" s="149">
        <v>5735142.1399999997</v>
      </c>
      <c r="Y114" s="149">
        <f>X114-U114</f>
        <v>0</v>
      </c>
    </row>
    <row r="115" spans="1:25" s="14" customFormat="1" ht="3.75" customHeight="1" x14ac:dyDescent="0.3">
      <c r="A115" s="36"/>
      <c r="B115" s="37"/>
      <c r="C115" s="38"/>
      <c r="D115" s="38"/>
      <c r="E115" s="39"/>
      <c r="F115" s="100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93"/>
      <c r="T115" s="94"/>
      <c r="U115" s="100"/>
      <c r="V115" s="93"/>
      <c r="W115" s="94"/>
    </row>
    <row r="116" spans="1:25" s="14" customFormat="1" ht="117" customHeight="1" x14ac:dyDescent="0.4">
      <c r="A116" s="36"/>
      <c r="B116" s="186" t="s">
        <v>200</v>
      </c>
      <c r="C116" s="186"/>
      <c r="D116" s="186"/>
      <c r="E116" s="21"/>
      <c r="F116" s="21" t="s">
        <v>88</v>
      </c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93"/>
      <c r="T116" s="94"/>
      <c r="U116" s="21"/>
      <c r="V116" s="93"/>
      <c r="W116" s="94"/>
    </row>
    <row r="117" spans="1:25" s="7" customFormat="1" ht="18" customHeight="1" x14ac:dyDescent="0.45">
      <c r="A117" s="6"/>
      <c r="B117" s="30" t="s">
        <v>52</v>
      </c>
      <c r="C117" s="18"/>
      <c r="D117" s="18"/>
      <c r="E117" s="18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95"/>
      <c r="T117" s="96"/>
      <c r="U117" s="20"/>
      <c r="V117" s="95"/>
      <c r="W117" s="96"/>
    </row>
    <row r="118" spans="1:25" s="7" customFormat="1" ht="30.75" hidden="1" x14ac:dyDescent="0.45">
      <c r="A118" s="6"/>
      <c r="B118" s="18"/>
      <c r="C118" s="18"/>
      <c r="D118" s="18"/>
      <c r="E118" s="136"/>
      <c r="F118" s="58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95"/>
      <c r="T118" s="96"/>
      <c r="U118" s="58"/>
      <c r="V118" s="95"/>
      <c r="W118" s="96"/>
    </row>
    <row r="119" spans="1:25" s="4" customFormat="1" ht="30.75" hidden="1" x14ac:dyDescent="0.45">
      <c r="A119" s="28"/>
      <c r="B119" s="18"/>
      <c r="C119" s="18"/>
      <c r="D119" s="111">
        <v>5189646.6890000002</v>
      </c>
      <c r="E119" s="111">
        <v>6341594.04</v>
      </c>
      <c r="F119" s="64">
        <v>6497061.193</v>
      </c>
      <c r="G119" s="112"/>
      <c r="H119" s="112"/>
      <c r="I119" s="112"/>
      <c r="J119" s="112"/>
      <c r="K119" s="112"/>
      <c r="L119" s="112"/>
      <c r="M119" s="112"/>
      <c r="N119" s="112"/>
      <c r="O119" s="112"/>
      <c r="P119" s="112"/>
      <c r="Q119" s="112"/>
      <c r="R119" s="112"/>
      <c r="S119" s="5"/>
      <c r="T119" s="5"/>
      <c r="U119" s="64"/>
      <c r="V119" s="5"/>
    </row>
    <row r="120" spans="1:25" ht="12" hidden="1" customHeight="1" x14ac:dyDescent="0.45">
      <c r="B120" s="30"/>
      <c r="C120" s="20"/>
      <c r="D120" s="20"/>
      <c r="E120" s="20"/>
      <c r="F120" s="58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U120" s="58"/>
    </row>
    <row r="121" spans="1:25" s="2" customFormat="1" ht="30.75" hidden="1" customHeight="1" x14ac:dyDescent="0.45">
      <c r="A121" s="29"/>
      <c r="B121" s="18"/>
      <c r="C121" s="18"/>
      <c r="D121" s="18"/>
      <c r="E121" s="18"/>
      <c r="F121" s="58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144"/>
      <c r="T121" s="144"/>
      <c r="U121" s="58"/>
      <c r="V121" s="144"/>
    </row>
    <row r="122" spans="1:25" s="2" customFormat="1" ht="30.75" hidden="1" customHeight="1" x14ac:dyDescent="0.45">
      <c r="A122" s="29"/>
      <c r="B122" s="18"/>
      <c r="C122" s="18"/>
      <c r="D122" s="18"/>
      <c r="E122" s="18"/>
      <c r="F122" s="58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144"/>
      <c r="T122" s="144"/>
      <c r="U122" s="58"/>
      <c r="V122" s="144"/>
    </row>
    <row r="123" spans="1:25" s="2" customFormat="1" ht="16.5" hidden="1" customHeight="1" x14ac:dyDescent="0.45">
      <c r="A123" s="29"/>
      <c r="B123" s="30"/>
      <c r="C123" s="20"/>
      <c r="D123" s="20"/>
      <c r="E123" s="20"/>
      <c r="F123" s="58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144"/>
      <c r="T123" s="144"/>
      <c r="U123" s="58"/>
      <c r="V123" s="144"/>
    </row>
    <row r="124" spans="1:25" ht="18.75" hidden="1" x14ac:dyDescent="0.3">
      <c r="B124" s="28"/>
      <c r="D124" s="111">
        <f>D119-D114</f>
        <v>0</v>
      </c>
      <c r="E124" s="111">
        <f>E119-E114</f>
        <v>0</v>
      </c>
      <c r="F124" s="111">
        <f>F119-F114</f>
        <v>-719.89000000059605</v>
      </c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180" t="s">
        <v>49</v>
      </c>
      <c r="T124" s="181"/>
      <c r="U124" s="111"/>
    </row>
    <row r="125" spans="1:25" ht="18.75" hidden="1" x14ac:dyDescent="0.3">
      <c r="B125" s="28"/>
      <c r="D125" s="64"/>
      <c r="E125" s="64">
        <v>7267532.7280000001</v>
      </c>
      <c r="F125" s="64">
        <v>4878107.2879999997</v>
      </c>
      <c r="S125" s="144"/>
      <c r="T125" s="144"/>
    </row>
    <row r="126" spans="1:25" ht="18.75" hidden="1" x14ac:dyDescent="0.3">
      <c r="B126" s="28"/>
      <c r="D126" s="111"/>
      <c r="E126" s="111">
        <f>E125-E114</f>
        <v>925938.68800000008</v>
      </c>
      <c r="F126" s="111">
        <f>F125-F114</f>
        <v>-1619673.7950000009</v>
      </c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180" t="s">
        <v>50</v>
      </c>
      <c r="T126" s="181"/>
      <c r="U126" s="111"/>
    </row>
    <row r="127" spans="1:25" ht="18.75" hidden="1" x14ac:dyDescent="0.3">
      <c r="B127" s="4"/>
      <c r="C127" s="3"/>
      <c r="D127" s="3"/>
      <c r="E127" s="3"/>
      <c r="F127" s="3"/>
      <c r="S127" s="144"/>
      <c r="T127" s="144"/>
      <c r="U127" s="3"/>
    </row>
    <row r="128" spans="1:25" ht="22.5" hidden="1" x14ac:dyDescent="0.3">
      <c r="B128" s="4"/>
      <c r="C128" s="3"/>
      <c r="D128" s="3"/>
      <c r="E128" s="137"/>
      <c r="F128" s="137"/>
      <c r="S128" s="187" t="s">
        <v>51</v>
      </c>
      <c r="T128" s="181"/>
      <c r="U128" s="137"/>
    </row>
    <row r="129" spans="2:48" ht="18.75" hidden="1" x14ac:dyDescent="0.3">
      <c r="B129" s="4"/>
      <c r="C129" s="3"/>
      <c r="D129" s="3"/>
      <c r="E129" s="3"/>
      <c r="S129" s="144"/>
      <c r="T129" s="144"/>
    </row>
    <row r="130" spans="2:48" ht="18.75" x14ac:dyDescent="0.3">
      <c r="B130" s="4"/>
      <c r="C130" s="3"/>
      <c r="D130" s="3"/>
      <c r="E130" s="3"/>
    </row>
    <row r="131" spans="2:48" ht="18.75" x14ac:dyDescent="0.3">
      <c r="B131" s="139"/>
      <c r="C131" s="3"/>
      <c r="D131" s="3"/>
      <c r="E131" s="3"/>
    </row>
    <row r="132" spans="2:48" ht="18.75" x14ac:dyDescent="0.3">
      <c r="B132" s="4"/>
      <c r="C132" s="3"/>
      <c r="D132" s="3"/>
      <c r="E132" s="3"/>
    </row>
    <row r="133" spans="2:48" s="19" customFormat="1" ht="18.75" x14ac:dyDescent="0.3">
      <c r="B133" s="4"/>
      <c r="C133" s="3"/>
      <c r="D133" s="3"/>
      <c r="E133" s="3"/>
      <c r="F133" s="32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1"/>
      <c r="T133" s="1"/>
      <c r="U133" s="32"/>
      <c r="V133" s="1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</row>
    <row r="134" spans="2:48" s="19" customFormat="1" ht="18.75" x14ac:dyDescent="0.3">
      <c r="B134" s="4"/>
      <c r="C134" s="3"/>
      <c r="D134" s="3"/>
      <c r="E134" s="112"/>
      <c r="F134" s="140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1"/>
      <c r="T134" s="1"/>
      <c r="U134" s="140"/>
      <c r="V134" s="1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</row>
    <row r="135" spans="2:48" s="19" customFormat="1" ht="18.75" x14ac:dyDescent="0.3">
      <c r="B135" s="4"/>
      <c r="C135" s="3"/>
      <c r="D135" s="141"/>
      <c r="E135" s="3"/>
      <c r="F135" s="32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1"/>
      <c r="T135" s="1"/>
      <c r="U135" s="32"/>
      <c r="V135" s="1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</row>
    <row r="136" spans="2:48" s="19" customFormat="1" ht="18.75" x14ac:dyDescent="0.3">
      <c r="B136" s="4"/>
      <c r="C136" s="3"/>
      <c r="D136" s="3"/>
      <c r="E136" s="3"/>
      <c r="F136" s="32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1"/>
      <c r="T136" s="1"/>
      <c r="U136" s="32"/>
      <c r="V136" s="1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</row>
    <row r="137" spans="2:48" s="19" customFormat="1" ht="22.5" x14ac:dyDescent="0.3">
      <c r="B137" s="4"/>
      <c r="C137" s="3"/>
      <c r="D137" s="138"/>
      <c r="E137" s="3"/>
      <c r="F137" s="32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1"/>
      <c r="T137" s="1"/>
      <c r="U137" s="32"/>
      <c r="V137" s="1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</row>
    <row r="138" spans="2:48" s="19" customFormat="1" ht="18.75" x14ac:dyDescent="0.3">
      <c r="B138" s="4"/>
      <c r="C138" s="3"/>
      <c r="D138" s="3"/>
      <c r="E138" s="3"/>
      <c r="F138" s="140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1"/>
      <c r="T138" s="1"/>
      <c r="U138" s="140"/>
      <c r="V138" s="1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</row>
    <row r="139" spans="2:48" s="19" customFormat="1" ht="18.75" x14ac:dyDescent="0.3">
      <c r="B139" s="4"/>
      <c r="C139" s="3"/>
      <c r="D139" s="3"/>
      <c r="E139" s="3"/>
      <c r="F139" s="32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1"/>
      <c r="T139" s="1"/>
      <c r="U139" s="32"/>
      <c r="V139" s="1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</row>
    <row r="140" spans="2:48" s="19" customFormat="1" ht="18.75" x14ac:dyDescent="0.3">
      <c r="B140" s="4"/>
      <c r="C140" s="3"/>
      <c r="D140" s="3"/>
      <c r="E140" s="3"/>
      <c r="F140" s="32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1"/>
      <c r="T140" s="1"/>
      <c r="U140" s="32"/>
      <c r="V140" s="1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</row>
    <row r="141" spans="2:48" s="19" customFormat="1" ht="18.75" x14ac:dyDescent="0.3">
      <c r="B141" s="28"/>
      <c r="F141" s="32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1"/>
      <c r="T141" s="1"/>
      <c r="U141" s="32"/>
      <c r="V141" s="1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</row>
    <row r="142" spans="2:48" s="19" customFormat="1" ht="18.75" x14ac:dyDescent="0.3">
      <c r="B142" s="28"/>
      <c r="F142" s="32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1"/>
      <c r="T142" s="1"/>
      <c r="U142" s="32"/>
      <c r="V142" s="1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</row>
  </sheetData>
  <mergeCells count="33">
    <mergeCell ref="W3:W4"/>
    <mergeCell ref="S3:S4"/>
    <mergeCell ref="U3:U4"/>
    <mergeCell ref="V3:V4"/>
    <mergeCell ref="T3:T4"/>
    <mergeCell ref="M3:M4"/>
    <mergeCell ref="B116:D116"/>
    <mergeCell ref="S128:T128"/>
    <mergeCell ref="C23:C25"/>
    <mergeCell ref="S124:T124"/>
    <mergeCell ref="G3:G4"/>
    <mergeCell ref="F3:F4"/>
    <mergeCell ref="C3:C4"/>
    <mergeCell ref="N3:N4"/>
    <mergeCell ref="O3:O4"/>
    <mergeCell ref="P3:P4"/>
    <mergeCell ref="Q3:Q4"/>
    <mergeCell ref="A1:W1"/>
    <mergeCell ref="A6:W6"/>
    <mergeCell ref="A80:W80"/>
    <mergeCell ref="A104:W104"/>
    <mergeCell ref="S126:T126"/>
    <mergeCell ref="A3:A4"/>
    <mergeCell ref="B3:B4"/>
    <mergeCell ref="D3:D4"/>
    <mergeCell ref="E3:E4"/>
    <mergeCell ref="R3:R4"/>
    <mergeCell ref="H3:H4"/>
    <mergeCell ref="I3:I4"/>
    <mergeCell ref="J3:J4"/>
    <mergeCell ref="C15:C17"/>
    <mergeCell ref="K3:K4"/>
    <mergeCell ref="L3:L4"/>
  </mergeCells>
  <printOptions horizontalCentered="1"/>
  <pageMargins left="0.39370078740157483" right="0" top="0" bottom="0" header="0.23622047244094491" footer="0.11811023622047245"/>
  <pageSetup paperSize="8" scale="68" fitToHeight="6" orientation="landscape" horizontalDpi="300" verticalDpi="300" r:id="rId1"/>
  <headerFooter alignWithMargins="0"/>
  <rowBreaks count="1" manualBreakCount="1">
    <brk id="79" max="2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A029950C053C244A6A9F13E4B878893" ma:contentTypeVersion="0" ma:contentTypeDescription="Створення нового документа." ma:contentTypeScope="" ma:versionID="8013ad39d31bd0b6f241a0d4cccdf3c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6c1214ede72f45502cafdd67aec15b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 ma:readOnly="true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6F3D7FED-1DE7-42FA-B81E-F9B480DFC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7165E8A-1497-4595-9DEC-0A096D65444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DC5F1B-D535-4A3F-8E8B-D26E9B299826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2023</vt:lpstr>
      <vt:lpstr>'2023'!Заголовки_для_друку</vt:lpstr>
      <vt:lpstr>'2023'!Область_друку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Серветник Максим Миколайович</cp:lastModifiedBy>
  <cp:lastPrinted>2024-01-05T08:27:03Z</cp:lastPrinted>
  <dcterms:created xsi:type="dcterms:W3CDTF">1996-10-08T23:32:33Z</dcterms:created>
  <dcterms:modified xsi:type="dcterms:W3CDTF">2024-01-15T08:00:32Z</dcterms:modified>
</cp:coreProperties>
</file>